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drawings/drawing1.xml" ContentType="application/vnd.openxmlformats-officedocument.drawing+xml"/>
  <Override PartName="/xl/queryTables/queryTable2.xml" ContentType="application/vnd.openxmlformats-officedocument.spreadsheetml.queryTable+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413"/>
  <workbookPr showInkAnnotation="0" autoCompressPictures="0"/>
  <mc:AlternateContent xmlns:mc="http://schemas.openxmlformats.org/markup-compatibility/2006">
    <mc:Choice Requires="x15">
      <x15ac:absPath xmlns:x15ac="http://schemas.microsoft.com/office/spreadsheetml/2010/11/ac" url="/Users/sha359/Desktop/"/>
    </mc:Choice>
  </mc:AlternateContent>
  <xr:revisionPtr revIDLastSave="0" documentId="13_ncr:1_{000C77FD-0B3B-D746-BB73-BF30E470EB35}" xr6:coauthVersionLast="36" xr6:coauthVersionMax="36" xr10:uidLastSave="{00000000-0000-0000-0000-000000000000}"/>
  <bookViews>
    <workbookView xWindow="2920" yWindow="460" windowWidth="19560" windowHeight="13040" tabRatio="500" firstSheet="2" activeTab="4" xr2:uid="{00000000-000D-0000-FFFF-FFFF00000000}"/>
  </bookViews>
  <sheets>
    <sheet name="prep" sheetId="1" r:id="rId1"/>
    <sheet name="nutrients" sheetId="2" r:id="rId2"/>
    <sheet name="SBE6330" sheetId="14" r:id="rId3"/>
    <sheet name="CO2" sheetId="3" r:id="rId4"/>
    <sheet name="netCDF" sheetId="11" r:id="rId5"/>
    <sheet name="gridded data" sheetId="13" r:id="rId6"/>
    <sheet name="phytoplankton" sheetId="4" r:id="rId7"/>
    <sheet name="pgm n log" sheetId="5" r:id="rId8"/>
    <sheet name="nutrient summary" sheetId="7" r:id="rId9"/>
    <sheet name="plots" sheetId="8" r:id="rId10"/>
    <sheet name="CTDs" sheetId="9" r:id="rId11"/>
  </sheets>
  <definedNames>
    <definedName name="_xlnm.Print_Area" localSheetId="3">'CO2'!$B$2:$H$20</definedName>
    <definedName name="_xlnm.Print_Area" localSheetId="8">'nutrient summary'!$A$1:$K$9</definedName>
    <definedName name="_xlnm.Print_Area" localSheetId="1">nutrients!$A$22:$N$64</definedName>
    <definedName name="_xlnm.Print_Area" localSheetId="6">phytoplankton!$A$68:$H$81</definedName>
    <definedName name="RAS5_tCO2" localSheetId="3">'CO2'!$D$6:$J$297</definedName>
    <definedName name="ss2013_v06RAS5Hydro" localSheetId="1">nutrients!$A$20:$I$53</definedName>
  </definedNames>
  <calcPr calcId="181029"/>
  <extLst>
    <ext xmlns:mx="http://schemas.microsoft.com/office/mac/excel/2008/main" uri="{7523E5D3-25F3-A5E0-1632-64F254C22452}">
      <mx:ArchID Flags="2"/>
    </ext>
  </extLst>
</workbook>
</file>

<file path=xl/calcChain.xml><?xml version="1.0" encoding="utf-8"?>
<calcChain xmlns="http://schemas.openxmlformats.org/spreadsheetml/2006/main">
  <c r="W17" i="2" l="1"/>
  <c r="V17" i="2"/>
  <c r="W16" i="2"/>
  <c r="V16" i="2"/>
  <c r="W7" i="2"/>
  <c r="V7" i="2"/>
  <c r="W6" i="2"/>
  <c r="V6" i="2"/>
  <c r="W5" i="2"/>
  <c r="V5" i="2"/>
  <c r="W4" i="2"/>
  <c r="V4" i="2"/>
  <c r="L67" i="2"/>
  <c r="L68" i="2"/>
  <c r="L69" i="2"/>
  <c r="L72" i="2"/>
  <c r="L73" i="2"/>
  <c r="L66" i="2"/>
  <c r="K67" i="2"/>
  <c r="K68" i="2"/>
  <c r="K69" i="2"/>
  <c r="K72" i="2"/>
  <c r="K73" i="2"/>
  <c r="K66" i="2"/>
  <c r="G76" i="2"/>
  <c r="G77" i="2"/>
  <c r="G78" i="2"/>
  <c r="G79" i="2"/>
  <c r="G80" i="2"/>
  <c r="G81" i="2"/>
  <c r="G82" i="2"/>
  <c r="G83" i="2"/>
  <c r="G84" i="2"/>
  <c r="G85" i="2"/>
  <c r="G75" i="2"/>
  <c r="E76" i="2"/>
  <c r="E77" i="2"/>
  <c r="E78" i="2"/>
  <c r="E79" i="2"/>
  <c r="E80" i="2"/>
  <c r="E81" i="2"/>
  <c r="E82" i="2"/>
  <c r="E83" i="2"/>
  <c r="E84" i="2"/>
  <c r="E85" i="2"/>
  <c r="E75" i="2"/>
  <c r="D76" i="2"/>
  <c r="D77" i="2"/>
  <c r="D78" i="2"/>
  <c r="D79" i="2"/>
  <c r="D80" i="2"/>
  <c r="D81" i="2"/>
  <c r="D82" i="2"/>
  <c r="D83" i="2"/>
  <c r="D84" i="2"/>
  <c r="D85" i="2"/>
  <c r="D75" i="2"/>
  <c r="C76" i="2"/>
  <c r="C77" i="2"/>
  <c r="C78" i="2"/>
  <c r="C79" i="2"/>
  <c r="C80" i="2"/>
  <c r="C81" i="2"/>
  <c r="H81" i="2" s="1"/>
  <c r="C82" i="2"/>
  <c r="C83" i="2"/>
  <c r="C84" i="2"/>
  <c r="C85" i="2"/>
  <c r="C75" i="2"/>
  <c r="H80" i="2" l="1"/>
  <c r="H77" i="2"/>
  <c r="H76" i="2"/>
  <c r="H79" i="2"/>
  <c r="H82" i="2"/>
  <c r="H78" i="2"/>
  <c r="H75" i="2"/>
  <c r="H83" i="2"/>
  <c r="H85" i="2"/>
  <c r="H84" i="2"/>
  <c r="AA68" i="9" l="1"/>
  <c r="Z68" i="9"/>
  <c r="Y68" i="9"/>
  <c r="AA67" i="9"/>
  <c r="Z67" i="9"/>
  <c r="Y67" i="9"/>
  <c r="AA48" i="9"/>
  <c r="Z48" i="9"/>
  <c r="Y48" i="9"/>
  <c r="AA47" i="9"/>
  <c r="Z47" i="9"/>
  <c r="Y47" i="9"/>
  <c r="AA27" i="9"/>
  <c r="Z27" i="9"/>
  <c r="Y27" i="9"/>
  <c r="AA4" i="9"/>
  <c r="Z4" i="9"/>
  <c r="Y4" i="9"/>
  <c r="O7" i="2" l="1"/>
  <c r="V11" i="11" s="1"/>
  <c r="O8" i="2"/>
  <c r="V12" i="11" s="1"/>
  <c r="O9" i="2"/>
  <c r="V13" i="11" s="1"/>
  <c r="O10" i="2"/>
  <c r="V14" i="11" s="1"/>
  <c r="O11" i="2"/>
  <c r="V15" i="11" s="1"/>
  <c r="O12" i="2"/>
  <c r="V16" i="11" s="1"/>
  <c r="O13" i="2"/>
  <c r="V17" i="11" s="1"/>
  <c r="O14" i="2"/>
  <c r="V18" i="11" s="1"/>
  <c r="O15" i="2"/>
  <c r="V19" i="11" s="1"/>
  <c r="O16" i="2"/>
  <c r="V20" i="11" s="1"/>
  <c r="O6" i="2"/>
  <c r="V10" i="11" s="1"/>
  <c r="J12" i="3" l="1"/>
  <c r="K12" i="3" s="1"/>
  <c r="Z13" i="11" s="1"/>
  <c r="J19" i="3"/>
  <c r="L19" i="3" s="1"/>
  <c r="X20" i="11" s="1"/>
  <c r="J9" i="3"/>
  <c r="K9" i="3" s="1"/>
  <c r="Z10" i="11" s="1"/>
  <c r="I10" i="3"/>
  <c r="J10" i="3" s="1"/>
  <c r="I11" i="3"/>
  <c r="J11" i="3" s="1"/>
  <c r="I12" i="3"/>
  <c r="I13" i="3"/>
  <c r="J13" i="3" s="1"/>
  <c r="I14" i="3"/>
  <c r="J14" i="3" s="1"/>
  <c r="I15" i="3"/>
  <c r="J15" i="3" s="1"/>
  <c r="I16" i="3"/>
  <c r="J16" i="3" s="1"/>
  <c r="I17" i="3"/>
  <c r="J17" i="3" s="1"/>
  <c r="L17" i="3" s="1"/>
  <c r="X18" i="11" s="1"/>
  <c r="I18" i="3"/>
  <c r="J18" i="3" s="1"/>
  <c r="I19" i="3"/>
  <c r="I9" i="3"/>
  <c r="L11" i="3" l="1"/>
  <c r="X12" i="11" s="1"/>
  <c r="K11" i="3"/>
  <c r="Z12" i="11" s="1"/>
  <c r="M16" i="3"/>
  <c r="K16" i="3"/>
  <c r="Z17" i="11" s="1"/>
  <c r="L15" i="3"/>
  <c r="X16" i="11" s="1"/>
  <c r="K15" i="3"/>
  <c r="Z16" i="11" s="1"/>
  <c r="K19" i="3"/>
  <c r="Z20" i="11" s="1"/>
  <c r="K15" i="2"/>
  <c r="N15" i="2" s="1"/>
  <c r="T19" i="11" s="1"/>
  <c r="J15" i="2"/>
  <c r="M15" i="2" s="1"/>
  <c r="L15" i="2"/>
  <c r="L18" i="3"/>
  <c r="X19" i="11" s="1"/>
  <c r="M18" i="3"/>
  <c r="K18" i="3"/>
  <c r="Z19" i="11" s="1"/>
  <c r="K11" i="2"/>
  <c r="N11" i="2" s="1"/>
  <c r="T15" i="11" s="1"/>
  <c r="J11" i="2"/>
  <c r="M11" i="2" s="1"/>
  <c r="L11" i="2"/>
  <c r="K14" i="3"/>
  <c r="Z15" i="11" s="1"/>
  <c r="L14" i="3"/>
  <c r="X15" i="11" s="1"/>
  <c r="M14" i="3"/>
  <c r="K7" i="2"/>
  <c r="N7" i="2" s="1"/>
  <c r="T11" i="11" s="1"/>
  <c r="L7" i="2"/>
  <c r="J7" i="2"/>
  <c r="M7" i="2" s="1"/>
  <c r="L10" i="3"/>
  <c r="X11" i="11" s="1"/>
  <c r="K10" i="3"/>
  <c r="Z11" i="11" s="1"/>
  <c r="M10" i="3"/>
  <c r="L10" i="2"/>
  <c r="J10" i="2"/>
  <c r="M10" i="2" s="1"/>
  <c r="K10" i="2"/>
  <c r="N10" i="2" s="1"/>
  <c r="T14" i="11" s="1"/>
  <c r="J6" i="2"/>
  <c r="M6" i="2" s="1"/>
  <c r="L6" i="2"/>
  <c r="K6" i="2"/>
  <c r="N6" i="2" s="1"/>
  <c r="T10" i="11" s="1"/>
  <c r="J9" i="2"/>
  <c r="M9" i="2" s="1"/>
  <c r="K9" i="2"/>
  <c r="N9" i="2" s="1"/>
  <c r="T13" i="11" s="1"/>
  <c r="L9" i="2"/>
  <c r="M17" i="3"/>
  <c r="J8" i="2"/>
  <c r="M8" i="2" s="1"/>
  <c r="K8" i="2"/>
  <c r="N8" i="2" s="1"/>
  <c r="T12" i="11" s="1"/>
  <c r="L8" i="2"/>
  <c r="L13" i="3"/>
  <c r="X14" i="11" s="1"/>
  <c r="M9" i="3"/>
  <c r="M12" i="3"/>
  <c r="L14" i="2"/>
  <c r="J14" i="2"/>
  <c r="M14" i="2" s="1"/>
  <c r="K14" i="2"/>
  <c r="N14" i="2" s="1"/>
  <c r="T18" i="11" s="1"/>
  <c r="J13" i="2"/>
  <c r="M13" i="2" s="1"/>
  <c r="K13" i="2"/>
  <c r="N13" i="2" s="1"/>
  <c r="T17" i="11" s="1"/>
  <c r="L13" i="2"/>
  <c r="M13" i="3"/>
  <c r="J16" i="2"/>
  <c r="M16" i="2" s="1"/>
  <c r="K16" i="2"/>
  <c r="N16" i="2" s="1"/>
  <c r="T20" i="11" s="1"/>
  <c r="L16" i="2"/>
  <c r="J12" i="2"/>
  <c r="M12" i="2" s="1"/>
  <c r="K12" i="2"/>
  <c r="N12" i="2" s="1"/>
  <c r="T16" i="11" s="1"/>
  <c r="L12" i="2"/>
  <c r="K17" i="3"/>
  <c r="Z18" i="11" s="1"/>
  <c r="K13" i="3"/>
  <c r="Z14" i="11" s="1"/>
  <c r="L9" i="3"/>
  <c r="X10" i="11" s="1"/>
  <c r="L16" i="3"/>
  <c r="X17" i="11" s="1"/>
  <c r="L12" i="3"/>
  <c r="X13" i="11" s="1"/>
  <c r="M19" i="3"/>
  <c r="M15" i="3"/>
  <c r="M11" i="3"/>
  <c r="M11" i="11"/>
  <c r="M12" i="11"/>
  <c r="M13" i="11"/>
  <c r="M14" i="11"/>
  <c r="M15" i="11"/>
  <c r="M16" i="11"/>
  <c r="M17" i="11"/>
  <c r="M18" i="11"/>
  <c r="M19" i="11"/>
  <c r="M20" i="11"/>
  <c r="M10" i="11"/>
  <c r="K11" i="11"/>
  <c r="K12" i="11"/>
  <c r="K13" i="11"/>
  <c r="K14" i="11"/>
  <c r="K15" i="11"/>
  <c r="K16" i="11"/>
  <c r="K17" i="11"/>
  <c r="K18" i="11"/>
  <c r="K19" i="11"/>
  <c r="K20" i="11"/>
  <c r="K10" i="11"/>
  <c r="P10" i="2" l="1"/>
  <c r="Q10" i="2"/>
  <c r="R14" i="11"/>
  <c r="Q11" i="2"/>
  <c r="P11" i="2"/>
  <c r="R15" i="11"/>
  <c r="Q7" i="2"/>
  <c r="P7" i="2"/>
  <c r="R11" i="11"/>
  <c r="P16" i="2"/>
  <c r="Q16" i="2"/>
  <c r="R20" i="11"/>
  <c r="P13" i="2"/>
  <c r="Q13" i="2"/>
  <c r="R17" i="11"/>
  <c r="P6" i="2"/>
  <c r="Q6" i="2"/>
  <c r="R10" i="11"/>
  <c r="Q15" i="2"/>
  <c r="P15" i="2"/>
  <c r="R19" i="11"/>
  <c r="Q14" i="2"/>
  <c r="P14" i="2"/>
  <c r="R18" i="11"/>
  <c r="P12" i="2"/>
  <c r="Q12" i="2"/>
  <c r="R16" i="11"/>
  <c r="M20" i="3"/>
  <c r="P8" i="2"/>
  <c r="Q8" i="2"/>
  <c r="R12" i="11"/>
  <c r="P9" i="2"/>
  <c r="Q9" i="2"/>
  <c r="R13" i="11"/>
  <c r="H20" i="3"/>
  <c r="H10" i="3"/>
  <c r="P11" i="11" s="1"/>
  <c r="H11" i="3"/>
  <c r="P12" i="11" s="1"/>
  <c r="H12" i="3"/>
  <c r="P13" i="11" s="1"/>
  <c r="H13" i="3"/>
  <c r="P14" i="11" s="1"/>
  <c r="H14" i="3"/>
  <c r="P15" i="11" s="1"/>
  <c r="H15" i="3"/>
  <c r="P16" i="11" s="1"/>
  <c r="H16" i="3"/>
  <c r="P17" i="11" s="1"/>
  <c r="H17" i="3"/>
  <c r="P18" i="11" s="1"/>
  <c r="H18" i="3"/>
  <c r="P19" i="11" s="1"/>
  <c r="H19" i="3"/>
  <c r="P20" i="11" s="1"/>
  <c r="H9" i="3"/>
  <c r="P10" i="11" s="1"/>
  <c r="D13" i="14" l="1"/>
  <c r="D12" i="14"/>
  <c r="D11" i="14"/>
  <c r="D10" i="14"/>
  <c r="D9" i="14"/>
  <c r="D8" i="14"/>
  <c r="D7" i="14"/>
  <c r="D6" i="14"/>
  <c r="D5" i="14"/>
  <c r="D4" i="14"/>
  <c r="D3" i="14"/>
  <c r="T12" i="5" l="1"/>
  <c r="T11" i="5"/>
  <c r="T10" i="5"/>
  <c r="T9" i="5"/>
  <c r="T8" i="5"/>
  <c r="T7" i="5"/>
  <c r="T6" i="5"/>
  <c r="T5" i="5"/>
  <c r="T4" i="5"/>
  <c r="D3" i="8"/>
  <c r="D4" i="8"/>
  <c r="D5" i="8"/>
  <c r="D6" i="8"/>
  <c r="D7" i="8"/>
  <c r="D8" i="8"/>
  <c r="D9" i="8"/>
  <c r="D10" i="8"/>
  <c r="D11" i="8"/>
  <c r="D12" i="8"/>
  <c r="D13" i="8"/>
  <c r="D14" i="8"/>
  <c r="D15" i="8"/>
  <c r="D16" i="8"/>
  <c r="D17" i="8"/>
  <c r="D18" i="8"/>
  <c r="D19" i="8"/>
  <c r="D20" i="8"/>
  <c r="D21" i="8"/>
  <c r="D22" i="8"/>
  <c r="D23" i="8"/>
  <c r="D24" i="8"/>
  <c r="D25" i="8"/>
  <c r="D26" i="8"/>
  <c r="D27" i="8"/>
  <c r="D28" i="8"/>
  <c r="D29" i="8"/>
  <c r="D30" i="8"/>
  <c r="D31" i="8"/>
  <c r="D32" i="8"/>
  <c r="D2" i="8"/>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RAS5_tCO2.rtf" type="6" refreshedVersion="0" background="1" saveData="1">
    <textPr fileType="mac" sourceFile="Macintosh HD:Users:diana:Desktop:RAS5_tCO2.rtf" delimited="0">
      <textFields count="7">
        <textField/>
        <textField position="66"/>
        <textField position="83"/>
        <textField position="100"/>
        <textField position="117"/>
        <textField position="128"/>
        <textField position="139"/>
      </textFields>
    </textPr>
  </connection>
  <connection id="2" xr16:uid="{00000000-0015-0000-FFFF-FFFF01000000}" name="ss2013_v06RAS5Hydro.csv" type="6" refreshedVersion="0" background="1" saveData="1">
    <textPr fileType="mac" sourceFile="Macintosh HD:Users:diana:Documents:RAS5_052013_102013:ss2013_v06RAS5Hydro.csv" comma="1">
      <textFields count="9">
        <textField/>
        <textField/>
        <textField/>
        <textField/>
        <textField/>
        <textField/>
        <textField/>
        <textField/>
        <textField/>
      </textFields>
    </textPr>
  </connection>
</connections>
</file>

<file path=xl/sharedStrings.xml><?xml version="1.0" encoding="utf-8"?>
<sst xmlns="http://schemas.openxmlformats.org/spreadsheetml/2006/main" count="865" uniqueCount="621">
  <si>
    <t xml:space="preserve">Artemis RAS 5 </t>
  </si>
  <si>
    <t xml:space="preserve">deployed southern surveyor SS2013_V03, on Pulse 10. </t>
  </si>
  <si>
    <t xml:space="preserve">Unbuffered Glutaraldehyde, 20mL per bag in outside row (odd numbers). One glass bead per bag. </t>
  </si>
  <si>
    <t>odd numbers</t>
  </si>
  <si>
    <t>250uL saturated mercuric chloride inserted into the bag with a long needle.</t>
  </si>
  <si>
    <t>bags squeezed flat and no additional MQ so volume of prime less than 2mL, need the volume of the feed tube only.</t>
  </si>
  <si>
    <t>bubbles in the feed tubes can be chased out with a long needle</t>
  </si>
  <si>
    <t>Hardware</t>
  </si>
  <si>
    <t>Tedlar bags</t>
  </si>
  <si>
    <t>no change, used as is.</t>
  </si>
  <si>
    <t>MQ in outer acrylic tube as usual</t>
  </si>
  <si>
    <t>odds</t>
  </si>
  <si>
    <t>polypropylene nuts replaced with delrin (green), sufficient remain to do Apollo.</t>
  </si>
  <si>
    <t>all tops</t>
  </si>
  <si>
    <t>bleed capillary nuts all replaced with delrin (blue).</t>
  </si>
  <si>
    <t>prime water is fresh MQ, boiled to degass.</t>
  </si>
  <si>
    <t>copious flushing with MQ before tubes installed with bypass tubes.</t>
  </si>
  <si>
    <t>prime (see RAS5_prime_poison_2013)</t>
  </si>
  <si>
    <t>Need to do</t>
  </si>
  <si>
    <t>The glut was not buffered due to precipitate appearing in the control bag April 2013.  Explore the possibility of using the mercuric chloride preserved samples.</t>
  </si>
  <si>
    <t>start (see RAS flushing.docx)</t>
  </si>
  <si>
    <t>make up more capillary tubes for pressure compensation, 3 were comprehensively blocked.</t>
  </si>
  <si>
    <t>acrylic tubes</t>
  </si>
  <si>
    <t>marine epoxy epifill used to reglue rebates that had peeled out.</t>
  </si>
  <si>
    <t xml:space="preserve">We want to see if there are cocco's at the depth of the RAS, at roughly the same time as the last bag sample because of all manner of preservation issues re calcifiers.  </t>
  </si>
  <si>
    <t xml:space="preserve">&gt;  Fire a Niskin bottle at 30m or approximate depth of the RAS, take 250mL from the Niskin into a clean bottle (supplied).{gotta find some Niskin tube} </t>
  </si>
  <si>
    <t>&gt; Connect the e-jet pump via a Leur fitting to the filter.</t>
  </si>
  <si>
    <t>&gt; Start the e-jet pump and run the waste outlet to a drain.</t>
  </si>
  <si>
    <t xml:space="preserve">&gt; Twist off the filter and put it in the storage box and seal tightly (contains  silica gel). </t>
  </si>
  <si>
    <t>&gt; Record date and depth of the sample and filter number.</t>
  </si>
  <si>
    <t xml:space="preserve">&gt; Fit a preloaded, 25mm 0.8um  nucleopore to the bottom of the filtration rig (filter loaded rough side up).  </t>
  </si>
  <si>
    <t>&gt; Unscrew the top of the filtration rig, fill to the line, 300mL with swirling and put the top on again (does not need to be tight).</t>
  </si>
  <si>
    <t>&gt; When the total volume has filtered and the filter sucked dry,  squirt 1mL into the filtration rig, filter dry and repeat it (to desalt the filter).</t>
  </si>
  <si>
    <t>Coccolith sampling for SEM:</t>
  </si>
  <si>
    <t>1.       Settle samples at CSIRO in Di’s lab</t>
  </si>
  <si>
    <t>2.       Mix sample well by gently inverting the Tedlar (?) bag 20 times.</t>
  </si>
  <si>
    <t>3.       Decant ~ 400 mL into a tall form measuring cylinder, note volume, and archive the remaining ~100 mL in the sample bag at 4 deg C for further SEM at a later date.</t>
  </si>
  <si>
    <t>4.       Add alkaline Lugols (Di’s recipe) to the “colour of weak tea”. Cover cylinder with foil or cardboard to reduce light, and leave to settle for at least one week.</t>
  </si>
  <si>
    <t>5.       Lugols is likely to need topping up during this time, as the colour still fades rapidly with alkaline recipe (assumes we need the colour to hold for settling by precipitation of iodine stained cells).</t>
  </si>
  <si>
    <t>6.       Note how much Lugols is added.</t>
  </si>
  <si>
    <t>7.       After one week, gently siphon off the supernatant until 100 mL remains.</t>
  </si>
  <si>
    <t>8.       Mix this sample well and transfer to a clean, tall form 100 mL cylinder for the second settling.</t>
  </si>
  <si>
    <t>9.       Refresh Lugols if required</t>
  </si>
  <si>
    <t>10.   Wait at least one week and draw down to 15 mL, being careful not to disturb cells that have settled.</t>
  </si>
  <si>
    <t>11.   Mix remaining sample well</t>
  </si>
  <si>
    <t>12.   Transfer  remaining sample to a labelled amber glass bottle and store at 4 deg C until analysis by light microscopy.</t>
  </si>
  <si>
    <t>Notes</t>
  </si>
  <si>
    <t>For the SEM examination of Pulse 8 #11 (ie the remaining sample after we took off 400 mL for Lugols settling)), we used 40 mL of sample and loaded it onto a polycarbonate filter at  AAD. It was certainly enough sample to resolve species.</t>
  </si>
  <si>
    <t>Glut preserved samples:</t>
  </si>
  <si>
    <t>Bottles from Brontes group, use their method of decanting from the bottom of the bottle.</t>
  </si>
  <si>
    <t>Cocco's</t>
  </si>
  <si>
    <t>CTD#</t>
  </si>
  <si>
    <t>depth</t>
  </si>
  <si>
    <t>Niskin</t>
  </si>
  <si>
    <t xml:space="preserve">  McLane Research Laboratories, USA</t>
  </si>
  <si>
    <t xml:space="preserve">    500 ml  Remote Access Sampler</t>
  </si>
  <si>
    <t>Version: ras500_7.c   S/N: ML11906-01</t>
  </si>
  <si>
    <t xml:space="preserve"> ���������������������������������ͻ</t>
  </si>
  <si>
    <t xml:space="preserve"> �            Main Menu            �</t>
  </si>
  <si>
    <t xml:space="preserve"> ���������������������������������ͼ</t>
  </si>
  <si>
    <t xml:space="preserve">      Fri Apr 26 02:00:53 2013</t>
  </si>
  <si>
    <t xml:space="preserve">             Port = 99</t>
  </si>
  <si>
    <t>&lt;1&gt; Set Time          &lt;5&gt; Create Schedule</t>
  </si>
  <si>
    <t>&lt;2&gt; Diagnostics       &lt;6&gt; Deploy System</t>
  </si>
  <si>
    <t>&lt;3&gt; Manual Operation  &lt;7&gt; Offload Data</t>
  </si>
  <si>
    <t>&lt;4&gt; Sleep             &lt;8&gt; Contacting McLane</t>
  </si>
  <si>
    <t xml:space="preserve">  Selection  ? 6</t>
  </si>
  <si>
    <t xml:space="preserve"> Searching for home port . . . home port located.</t>
  </si>
  <si>
    <t xml:space="preserve"> Performing alignment . . . done.</t>
  </si>
  <si>
    <t xml:space="preserve"> Alignment confirmed.</t>
  </si>
  <si>
    <t xml:space="preserve"> Clock reads 04/26/2013 02:01:14</t>
  </si>
  <si>
    <t xml:space="preserve"> Change time &amp; date (Yes/No) [N] ? n</t>
  </si>
  <si>
    <t xml:space="preserve"> Existing deployment data file will be            </t>
  </si>
  <si>
    <t xml:space="preserve"> erased.  Continue (Yes/No) [N] ? y</t>
  </si>
  <si>
    <t xml:space="preserve"> Enter new deployment schedule (Yes/No) [N] ? n</t>
  </si>
  <si>
    <t xml:space="preserve"> Schedule Verification</t>
  </si>
  <si>
    <t xml:space="preserve"> Event   1 of  48 = 05/10/2013 16:00:00</t>
  </si>
  <si>
    <t xml:space="preserve"> Event   2 of  48 = 05/10/2013 17:00:00</t>
  </si>
  <si>
    <t xml:space="preserve"> Event   3 of  48 = 05/25/2013 16:00:00</t>
  </si>
  <si>
    <t xml:space="preserve"> Event   4 of  48 = 05/25/2013 17:00:00</t>
  </si>
  <si>
    <t xml:space="preserve"> Event   5 of  48 = 06/09/2013 16:00:00</t>
  </si>
  <si>
    <t xml:space="preserve"> Event   6 of  48 = 06/09/2013 17:00:00</t>
  </si>
  <si>
    <t xml:space="preserve"> Event   7 of  48 = 06/24/2013 16:00:00</t>
  </si>
  <si>
    <t xml:space="preserve"> Event   8 of  48 = 06/24/2013 17:00:00</t>
  </si>
  <si>
    <t xml:space="preserve"> Event   9 of  48 = 07/09/2013 16:00:00</t>
  </si>
  <si>
    <t xml:space="preserve"> Event  10 of  48 = 07/09/2013 17:00:00</t>
  </si>
  <si>
    <t xml:space="preserve"> Event  11 of  48 = 07/24/2013 16:00:00</t>
  </si>
  <si>
    <t xml:space="preserve"> Event  12 of  48 = 07/24/2013 17:00:00</t>
  </si>
  <si>
    <t xml:space="preserve"> Event  13 of  48 = 08/08/2013 16:00:00</t>
  </si>
  <si>
    <t xml:space="preserve"> Event  14 of  48 = 08/08/2013 17:00:00</t>
  </si>
  <si>
    <t xml:space="preserve"> Event  15 of  48 = 08/23/2013 16:00:00</t>
  </si>
  <si>
    <t xml:space="preserve"> Event  16 of  48 = 08/23/2013 17:00:00</t>
  </si>
  <si>
    <t xml:space="preserve"> Press any key to continue. </t>
  </si>
  <si>
    <t xml:space="preserve"> Event  17 of  48 = 09/07/2013 16:00:00</t>
  </si>
  <si>
    <t xml:space="preserve"> Event  18 of  48 = 09/07/2013 17:00:00</t>
  </si>
  <si>
    <t xml:space="preserve"> Event  19 of  48 = 09/22/2013 16:00:00</t>
  </si>
  <si>
    <t xml:space="preserve"> Event  20 of  48 = 09/22/2013 17:00:00</t>
  </si>
  <si>
    <t xml:space="preserve"> Event  21 of  48 = 10/07/2013 16:00:00</t>
  </si>
  <si>
    <t xml:space="preserve"> Event  22 of  48 = 10/07/2013 17:00:00</t>
  </si>
  <si>
    <t xml:space="preserve"> Event  23 of  48 = 10/22/2013 16:00:00</t>
  </si>
  <si>
    <t xml:space="preserve"> Event  24 of  48 = 10/22/2013 17:00:00</t>
  </si>
  <si>
    <t xml:space="preserve"> Event  25 of  48 = 11/06/2013 16:00:00</t>
  </si>
  <si>
    <t xml:space="preserve"> Event  26 of  48 = 11/06/2013 17:00:00</t>
  </si>
  <si>
    <t xml:space="preserve"> Event  27 of  48 = 11/21/2013 16:00:00</t>
  </si>
  <si>
    <t xml:space="preserve"> Event  28 of  48 = 11/21/2013 17:00:00</t>
  </si>
  <si>
    <t xml:space="preserve"> Event  29 of  48 = 12/06/2013 16:00:00</t>
  </si>
  <si>
    <t xml:space="preserve"> Event  30 of  48 = 12/06/2013 17:00:00</t>
  </si>
  <si>
    <t xml:space="preserve"> Event  31 of  48 = 12/21/2013 16:00:00</t>
  </si>
  <si>
    <t xml:space="preserve"> Event  32 of  48 = 12/21/2013 17:00:00</t>
  </si>
  <si>
    <t xml:space="preserve"> Event  33 of  48 = 01/05/2014 16:00:00</t>
  </si>
  <si>
    <t xml:space="preserve"> Event  34 of  48 = 01/05/2014 17:00:00</t>
  </si>
  <si>
    <t xml:space="preserve"> Event  35 of  48 = 01/20/2014 16:00:00</t>
  </si>
  <si>
    <t xml:space="preserve"> Event  36 of  48 = 01/20/2014 17:00:00</t>
  </si>
  <si>
    <t xml:space="preserve"> Event  37 of  48 = 02/04/2014 16:00:00</t>
  </si>
  <si>
    <t xml:space="preserve"> Event  38 of  48 = 02/04/2014 17:00:00</t>
  </si>
  <si>
    <t xml:space="preserve"> Event  39 of  48 = 02/19/2014 16:00:00</t>
  </si>
  <si>
    <t xml:space="preserve"> Event  40 of  48 = 02/19/2014 17:00:00</t>
  </si>
  <si>
    <t xml:space="preserve"> Event  41 of  48 = 03/06/2014 16:00:00</t>
  </si>
  <si>
    <t xml:space="preserve"> Event  42 of  48 = 03/06/2014 17:00:00</t>
  </si>
  <si>
    <t xml:space="preserve"> Event  43 of  48 = 03/21/2014 16:00:00</t>
  </si>
  <si>
    <t xml:space="preserve"> Event  44 of  48 = 03/21/2014 17:00:00</t>
  </si>
  <si>
    <t xml:space="preserve"> Event  45 of  48 = 04/05/2014 16:00:00</t>
  </si>
  <si>
    <t xml:space="preserve"> Event  46 of  48 = 04/05/2014 17:00:00</t>
  </si>
  <si>
    <t xml:space="preserve"> Event  47 of  48 = 04/20/2014 16:00:00</t>
  </si>
  <si>
    <t xml:space="preserve"> Event  48 of  48 = 04/20/2014 17:00:00</t>
  </si>
  <si>
    <t xml:space="preserve"> Modify an event  (Yes/No) [N] ? </t>
  </si>
  <si>
    <t xml:space="preserve"> Header A| </t>
  </si>
  <si>
    <t xml:space="preserve">        B| </t>
  </si>
  <si>
    <t xml:space="preserve">        C| </t>
  </si>
  <si>
    <t xml:space="preserve"> Acid   D| Pre-sample acid flush:    Enabled   </t>
  </si>
  <si>
    <t xml:space="preserve">        E| Flushing volume     =       10  [ml]</t>
  </si>
  <si>
    <t xml:space="preserve">        F| Flushing time limit =        1  [min]</t>
  </si>
  <si>
    <t xml:space="preserve">        G| Exposure time delay =        1  [min]</t>
  </si>
  <si>
    <t xml:space="preserve"> Water  H| Flushing volume     =      100  [ml]</t>
  </si>
  <si>
    <t xml:space="preserve">        I| Flushing time limit =        5  [min]</t>
  </si>
  <si>
    <t xml:space="preserve"> Sample J| Sample volume       =      500  [ml]</t>
  </si>
  <si>
    <t xml:space="preserve">        K| Sample time limit   =       25  [min]</t>
  </si>
  <si>
    <t xml:space="preserve"> Acid   L| Post-sample acid flush:   Disabled  </t>
  </si>
  <si>
    <t xml:space="preserve">        M| Flushing volume     =       NA  [ml]</t>
  </si>
  <si>
    <t xml:space="preserve">        N| Flushing time limit =       NA  [min]</t>
  </si>
  <si>
    <t xml:space="preserve"> Timing P| Pump data period    =        1  [min]</t>
  </si>
  <si>
    <t xml:space="preserve">        V| Verify and proceed.</t>
  </si>
  <si>
    <t xml:space="preserve">  Selection  ? a</t>
  </si>
  <si>
    <t>&gt; Pulse-10</t>
  </si>
  <si>
    <t xml:space="preserve"> Header A| Pulse-10</t>
  </si>
  <si>
    <t xml:space="preserve">  Selection  ? e</t>
  </si>
  <si>
    <t xml:space="preserve"> Enter pre-sample acid flush volume [ml]  (0 to 10) ? 4</t>
  </si>
  <si>
    <t xml:space="preserve">        E| Flushing volume     =        4  [ml]</t>
  </si>
  <si>
    <t xml:space="preserve">  Selection  ? l</t>
  </si>
  <si>
    <t xml:space="preserve"> Enable post-sample acid flush (Yes/No) [Y] ? </t>
  </si>
  <si>
    <t xml:space="preserve"> Acid   L| Post-sample acid flush:   Enabled   </t>
  </si>
  <si>
    <t xml:space="preserve">        M| Flushing volume     =       10  [ml]</t>
  </si>
  <si>
    <t xml:space="preserve">        N| Flushing time limit =        1  [min]</t>
  </si>
  <si>
    <t xml:space="preserve">  Selection  ? m</t>
  </si>
  <si>
    <t xml:space="preserve"> Enter post-sample acid flush volume [ml]  (0 to 10) ? 4</t>
  </si>
  <si>
    <t xml:space="preserve">        M| Flushing volume     =        4  [ml]</t>
  </si>
  <si>
    <t xml:space="preserve">  Selection  ? pv</t>
  </si>
  <si>
    <t xml:space="preserve"> Caution:  Deployment will overwrite the</t>
  </si>
  <si>
    <t xml:space="preserve">           EEPROM data backup cache.</t>
  </si>
  <si>
    <t xml:space="preserve"> System status:</t>
  </si>
  <si>
    <t xml:space="preserve">  04/26/2013 02:03:57   33.5 Vb  22.0 �C  PORT = 00</t>
  </si>
  <si>
    <t xml:space="preserve"> Proceed with the deployment (Yes/No) [N] ? y</t>
  </si>
  <si>
    <t xml:space="preserve"> Remove communication cable and attach dummy plug.</t>
  </si>
  <si>
    <t xml:space="preserve">            System is ready to deploy.</t>
  </si>
  <si>
    <t xml:space="preserve"> &lt;04/26/2013 02:04:07&gt; Waiting for event 01 of 48 @ 05/10/2013 16:00:00</t>
  </si>
  <si>
    <t xml:space="preserve"> &lt;04/26/2013 02:04:08&gt; Sleeping . . .</t>
  </si>
  <si>
    <t>SBE 16plus</t>
  </si>
  <si>
    <t>S&gt;</t>
  </si>
  <si>
    <t xml:space="preserve">S&gt; </t>
  </si>
  <si>
    <t>Abe's least favourite bucket</t>
  </si>
  <si>
    <t>e-jet pump and power supply with waste tube and connector fitted</t>
  </si>
  <si>
    <t>4 preloaded nucleopore filters in drying box</t>
  </si>
  <si>
    <t>2.5mL syringes for dispensing MQ</t>
  </si>
  <si>
    <t>2x250mL of MQ</t>
  </si>
  <si>
    <t>spare adaptors and breather filter</t>
  </si>
  <si>
    <t>spare silica gel in bottom tray</t>
  </si>
  <si>
    <t>2x1L clean poly sample bottles</t>
  </si>
  <si>
    <t xml:space="preserve">Fire a Niskin at about the depth of the RAS, 35m, and drain about 500mL into a clean sample bottle as cleanly as possible. </t>
  </si>
  <si>
    <t>gloves (there will be plenty of  Niskin tube for Brontes samples on board)</t>
  </si>
  <si>
    <t>Fit a nucleopore filters to the bottom of Abes bucket and connet to the e-jet pump</t>
  </si>
  <si>
    <t>When the total volume has filtered, squirt in 1mL of MQ through the quick connect fitting at the top, filter dry and repeat.</t>
  </si>
  <si>
    <t>Fill Abes bucket to the 400mL mark with swirling.  The bucket lid does not need to be done up tight. Its to keep ship particles out.</t>
  </si>
  <si>
    <t>Pump the filter as dry as possible and fit it into its holder in the drying/storage box.</t>
  </si>
  <si>
    <t>Record details.</t>
  </si>
  <si>
    <t>When all filters have been used, move the spare Si gel from the bottom tray to the middle tray and double bag the storage box for return home.</t>
  </si>
  <si>
    <t>Many thanks Di</t>
  </si>
  <si>
    <t>kim wipes and exta ziploc bags.</t>
  </si>
  <si>
    <t>Date</t>
  </si>
  <si>
    <t>time</t>
  </si>
  <si>
    <t>Niskin #</t>
  </si>
  <si>
    <t xml:space="preserve">depth </t>
  </si>
  <si>
    <t>Cocco filter#</t>
  </si>
  <si>
    <t>log sheet and instructions (spares)</t>
  </si>
  <si>
    <t>Two at the depth of the RAS if possible and if time permits, two corresponding surface samples.</t>
  </si>
  <si>
    <t>Cocco kit</t>
  </si>
  <si>
    <t>Returned looking nice and dry.</t>
  </si>
  <si>
    <t>RAS4</t>
  </si>
  <si>
    <t>RAS5</t>
  </si>
  <si>
    <t>RAS Bag no.</t>
  </si>
  <si>
    <r>
      <t xml:space="preserve">NB:  </t>
    </r>
    <r>
      <rPr>
        <b/>
        <sz val="12"/>
        <color theme="1"/>
        <rFont val="Calibri"/>
        <family val="2"/>
        <scheme val="minor"/>
      </rPr>
      <t>Poisoned samples:</t>
    </r>
    <r>
      <rPr>
        <sz val="12"/>
        <color theme="1"/>
        <rFont val="Calibri"/>
        <family val="2"/>
        <scheme val="minor"/>
      </rPr>
      <t xml:space="preserve">  no need to freeze</t>
    </r>
  </si>
  <si>
    <t>SS2013-V06</t>
  </si>
  <si>
    <t>subsamples RAS5 Pulse10 TCO2, alkalinity, salinity:  preserved with mercuric chloride.</t>
  </si>
  <si>
    <t>wt. g (+bag)</t>
  </si>
  <si>
    <t>Bag number</t>
  </si>
  <si>
    <t>Bag wt. g (+bag)</t>
  </si>
  <si>
    <t>Vol. mL settling</t>
  </si>
  <si>
    <t>leaky bag?</t>
  </si>
  <si>
    <t>Samples to Alicia Navidad and advice re mercury concentrations 18th October 2013.</t>
  </si>
  <si>
    <t>duplicate subsamples RAS5 Pulse10 for nutrients:  preserved with mercuric chloride.</t>
  </si>
  <si>
    <t>logsheet</t>
  </si>
  <si>
    <t>RETURNED</t>
  </si>
  <si>
    <t>18th October, 2013</t>
  </si>
  <si>
    <t>Breakage on recovery</t>
  </si>
  <si>
    <t>2 "L" tie downs</t>
  </si>
  <si>
    <t>4 more tube bases need regluing. (Epifill is dull but OK)</t>
  </si>
  <si>
    <t>Early recovery, 22 samples only.</t>
  </si>
  <si>
    <t>pump outlet partially blocked by goose barnacle.</t>
  </si>
  <si>
    <t>acrylic tubes1 and 5 broken at the bayonet fitting</t>
  </si>
  <si>
    <t>corresponds with broken acrylic tube</t>
  </si>
  <si>
    <t>cocco filtration</t>
  </si>
  <si>
    <t>Pulse</t>
  </si>
  <si>
    <t>RAS</t>
  </si>
  <si>
    <t>cruise</t>
  </si>
  <si>
    <t>recovered</t>
  </si>
  <si>
    <t>SS04/2009</t>
  </si>
  <si>
    <t>SS02/2010</t>
  </si>
  <si>
    <t>date unloaed</t>
  </si>
  <si>
    <t>RAS nutrients</t>
  </si>
  <si>
    <t xml:space="preserve">complete, no QA data </t>
  </si>
  <si>
    <t>CO2</t>
  </si>
  <si>
    <t>somma salinity, corr alkalinity, corrected TCO2.</t>
  </si>
  <si>
    <t>13CDIC</t>
  </si>
  <si>
    <t>SS Transit01/2010</t>
  </si>
  <si>
    <t>deployment</t>
  </si>
  <si>
    <t>recovery</t>
  </si>
  <si>
    <t>Bag wts.</t>
  </si>
  <si>
    <t xml:space="preserve">Phytoplankton </t>
  </si>
  <si>
    <t>commmunity counts</t>
  </si>
  <si>
    <t>SEM</t>
  </si>
  <si>
    <t>other</t>
  </si>
  <si>
    <t>GFF filters in place</t>
  </si>
  <si>
    <t>#CTD</t>
  </si>
  <si>
    <t>status</t>
  </si>
  <si>
    <t>none</t>
  </si>
  <si>
    <t>13CDIC_RAS2011</t>
  </si>
  <si>
    <t>ss2010_v07</t>
  </si>
  <si>
    <t>badly preserved, diatoms and armoured dino's only</t>
  </si>
  <si>
    <t>2, 5</t>
  </si>
  <si>
    <t>SBE16 salts</t>
  </si>
  <si>
    <t>ss2011_v01</t>
  </si>
  <si>
    <t>SS2011_v03</t>
  </si>
  <si>
    <t>yes</t>
  </si>
  <si>
    <t>SS2012_V03</t>
  </si>
  <si>
    <t>SS2012-T05</t>
  </si>
  <si>
    <t>13CDIC_RAS2012</t>
  </si>
  <si>
    <t>not filtered</t>
  </si>
  <si>
    <t>Artemis</t>
  </si>
  <si>
    <t>i.d.</t>
  </si>
  <si>
    <t>Apollo</t>
  </si>
  <si>
    <t>SOMMA</t>
  </si>
  <si>
    <t>Corrected TCO2</t>
  </si>
  <si>
    <t>Corrected alkalinity</t>
  </si>
  <si>
    <t>salinity</t>
  </si>
  <si>
    <t>umol/kg</t>
  </si>
  <si>
    <t>CTD's</t>
  </si>
  <si>
    <t>at CMAR, Alicia, 18/10/2013</t>
  </si>
  <si>
    <t>settled, microscopy started, 1&amp;47 acid lugols</t>
  </si>
  <si>
    <t>precipitate treatment</t>
  </si>
  <si>
    <t>bag</t>
  </si>
  <si>
    <t>TCO2(bronte)</t>
  </si>
  <si>
    <t>ln[CO2]</t>
  </si>
  <si>
    <t>13CDIC_RAS5_re20131115.xls</t>
  </si>
  <si>
    <t>(suffered badly from blockages - repeat due)</t>
  </si>
  <si>
    <t>file:</t>
  </si>
  <si>
    <t>SS2013_V03</t>
  </si>
  <si>
    <t>SS2012_v03</t>
  </si>
  <si>
    <t>file</t>
  </si>
  <si>
    <t xml:space="preserve"> SS2013_V03</t>
  </si>
  <si>
    <t>13CDIC_RAS5_re20121115</t>
  </si>
  <si>
    <t>RAS samples</t>
  </si>
  <si>
    <t>SS-2013_t02</t>
  </si>
  <si>
    <t>counts complete, no volumes, acid Lugols</t>
  </si>
  <si>
    <t xml:space="preserve">complete, QA data </t>
  </si>
  <si>
    <t>SS01/2010</t>
  </si>
  <si>
    <t>ss2012_t05_RAS_RAW_NUTS.csv</t>
  </si>
  <si>
    <t>13CDIC_RAS4</t>
  </si>
  <si>
    <t>no</t>
  </si>
  <si>
    <t>hydrochemistry file/reporting file</t>
  </si>
  <si>
    <t>ss2011_v01_Trull_RAS_Results.xls</t>
  </si>
  <si>
    <t>overdue</t>
  </si>
  <si>
    <t>SS2011_t01</t>
  </si>
  <si>
    <t>RAS samples loaded onto SS</t>
  </si>
  <si>
    <t>cruise (nutrient analysis).</t>
  </si>
  <si>
    <t xml:space="preserve"> DEPLOYMENT DATA</t>
  </si>
  <si>
    <t>[Thu Oct 17 01:13:23.457 2013]  _______________</t>
  </si>
  <si>
    <t xml:space="preserve">[Thu Oct 17 01:13:23.490 2013] </t>
  </si>
  <si>
    <t xml:space="preserve">[Thu Oct 17 01:13:23.579 2013]    1  05/10/2013 16:00:00  33.1 Vbat  10.5 ¯C  PORT = 00 </t>
  </si>
  <si>
    <t>[Thu Oct 17 01:13:23.724 2013]       Pre-sample acid flush         4 ml        4 sec  LB 32.3 V   Volume reached.</t>
  </si>
  <si>
    <t>[Thu Oct 17 01:13:23.834 2013]       Flush port = 49</t>
  </si>
  <si>
    <t>[Thu Oct 17 01:13:23.933 2013]       Intake flush     100 ml       81 sec  LB 32.1 V   Volume reached.</t>
  </si>
  <si>
    <t>[Thu Oct 17 01:13:24.031 2013]       Flush port = 00</t>
  </si>
  <si>
    <t>[Thu Oct 17 01:13:24.129 2013]       Sample           500 ml      401 sec  LB 31.8 V   Volume reached.</t>
  </si>
  <si>
    <t>[Thu Oct 17 01:13:24.228 2013]       Sample port = 01</t>
  </si>
  <si>
    <t>[Thu Oct 17 01:13:24.350 2013]       05/10/2013 16:09:34  32.4 Vbat  14.7 ¯C  PORT = 01</t>
  </si>
  <si>
    <t>[Thu Oct 17 01:13:24.493 2013]       Post-sample acid flush         4 ml        3 sec  LB 32.0 V   Volume reached.</t>
  </si>
  <si>
    <t>[Thu Oct 17 01:13:24.605 2013]       Flush port = 49</t>
  </si>
  <si>
    <t xml:space="preserve">[Thu Oct 17 01:13:24.644 2013] </t>
  </si>
  <si>
    <t xml:space="preserve">[Thu Oct 17 01:13:24.728 2013]    2  05/10/2013 17:00:00  33.0 Vbat  10.6 ¯C  PORT = 00 </t>
  </si>
  <si>
    <t>[Thu Oct 17 01:13:24.873 2013]       Pre-sample acid flush         4 ml        4 sec  LB 32.4 V   Volume reached.</t>
  </si>
  <si>
    <t>[Thu Oct 17 01:13:24.983 2013]       Flush port = 49</t>
  </si>
  <si>
    <t>[Thu Oct 17 01:13:25.080 2013]       Intake flush     100 ml       80 sec  LB 32.0 V   Volume reached.</t>
  </si>
  <si>
    <t>[Thu Oct 17 01:13:25.183 2013]       Flush port = 00</t>
  </si>
  <si>
    <t>[Thu Oct 17 01:13:25.277 2013]       Sample           500 ml      401 sec  LB 31.7 V   Volume reached.</t>
  </si>
  <si>
    <t>[Thu Oct 17 01:13:25.376 2013]       Sample port = 02</t>
  </si>
  <si>
    <t>[Thu Oct 17 01:13:25.497 2013]       05/10/2013 17:09:35  32.3 Vbat  14.7 ¯C  PORT = 02</t>
  </si>
  <si>
    <t>[Thu Oct 17 01:13:25.642 2013]       Post-sample acid flush         4 ml        3 sec  LB 31.8 V   Volume reached.</t>
  </si>
  <si>
    <t>[Thu Oct 17 01:13:25.752 2013]       Flush port = 49</t>
  </si>
  <si>
    <t xml:space="preserve">[Thu Oct 17 01:13:25.791 2013] </t>
  </si>
  <si>
    <t xml:space="preserve">[Thu Oct 17 01:13:25.877 2013]    3  05/25/2013 16:00:00  32.6 Vbat  10.5 ¯C  PORT = 00 </t>
  </si>
  <si>
    <t>[Thu Oct 17 01:13:26.022 2013]       Pre-sample acid flush         4 ml        4 sec  LB 31.8 V   Volume reached.</t>
  </si>
  <si>
    <t>[Thu Oct 17 01:13:26.133 2013]       Flush port = 49</t>
  </si>
  <si>
    <t>[Thu Oct 17 01:13:26.230 2013]       Intake flush     100 ml       81 sec  LB 31.6 V   Volume reached.</t>
  </si>
  <si>
    <t>[Thu Oct 17 01:13:26.328 2013]       Flush port = 00</t>
  </si>
  <si>
    <t>[Thu Oct 17 01:13:26.428 2013]       Sample           500 ml      401 sec  LB 31.4 V   Volume reached.</t>
  </si>
  <si>
    <t>[Thu Oct 17 01:13:26.525 2013]       Sample port = 03</t>
  </si>
  <si>
    <t>[Thu Oct 17 01:13:26.647 2013]       05/25/2013 16:09:38  32.0 Vbat  14.6 ¯C  PORT = 03</t>
  </si>
  <si>
    <t>[Thu Oct 17 01:13:26.791 2013]       Post-sample acid flush         4 ml        3 sec  LB 31.4 V   Volume reached.</t>
  </si>
  <si>
    <t>[Thu Oct 17 01:13:26.902 2013]       Flush port = 49</t>
  </si>
  <si>
    <t xml:space="preserve">[Thu Oct 17 01:13:26.941 2013] </t>
  </si>
  <si>
    <t xml:space="preserve">[Thu Oct 17 01:13:27.026 2013]    4  05/25/2013 17:00:00  32.5 Vbat  10.5 ¯C  PORT = 00 </t>
  </si>
  <si>
    <t>[Thu Oct 17 01:13:27.171 2013]       Pre-sample acid flush         4 ml        4 sec  LB 31.8 V   Volume reached.</t>
  </si>
  <si>
    <t>[Thu Oct 17 01:13:27.282 2013]       Flush port = 49</t>
  </si>
  <si>
    <t>[Thu Oct 17 01:13:27.379 2013]       Intake flush     100 ml       81 sec  LB 31.6 V   Volume reached.</t>
  </si>
  <si>
    <t>[Thu Oct 17 01:13:27.478 2013]       Flush port = 00</t>
  </si>
  <si>
    <t>[Thu Oct 17 01:13:27.576 2013]       Sample           500 ml      401 sec  LB 31.3 V   Volume reached.</t>
  </si>
  <si>
    <t>[Thu Oct 17 01:13:27.674 2013]       Sample port = 04</t>
  </si>
  <si>
    <t>[Thu Oct 17 01:13:27.797 2013]       05/25/2013 17:09:40  31.9 Vbat  14.6 ¯C  PORT = 04</t>
  </si>
  <si>
    <t>[Thu Oct 17 01:13:27.941 2013]       Post-sample acid flush         4 ml        3 sec  LB 31.3 V   Volume reached.</t>
  </si>
  <si>
    <t>[Thu Oct 17 01:13:28.055 2013]       Flush port = 49</t>
  </si>
  <si>
    <t xml:space="preserve">[Thu Oct 17 01:13:28.092 2013] </t>
  </si>
  <si>
    <t xml:space="preserve">[Thu Oct 17 01:13:28.172 2013]    5  06/09/2013 16:00:00  32.2 Vbat  9.9 ¯C  PORT = 00 </t>
  </si>
  <si>
    <t>[Thu Oct 17 01:13:28.315 2013]       Pre-sample acid flush         4 ml        4 sec  LB 31.5 V   Volume reached.</t>
  </si>
  <si>
    <t>[Thu Oct 17 01:13:28.426 2013]       Flush port = 49</t>
  </si>
  <si>
    <t>[Thu Oct 17 01:13:28.525 2013]       Intake flush     100 ml       81 sec  LB 31.3 V   Volume reached.</t>
  </si>
  <si>
    <t>[Thu Oct 17 01:13:28.623 2013]       Flush port = 00</t>
  </si>
  <si>
    <t>[Thu Oct 17 01:13:28.720 2013]       Sample           500 ml      401 sec  LB 30.9 V   Volume reached.</t>
  </si>
  <si>
    <t>[Thu Oct 17 01:13:28.818 2013]       Sample port = 05</t>
  </si>
  <si>
    <t>[Thu Oct 17 01:13:28.939 2013]       06/09/2013 16:09:42  31.6 Vbat  14.0 ¯C  PORT = 05</t>
  </si>
  <si>
    <t>[Thu Oct 17 01:13:29.084 2013]       Post-sample acid flush         4 ml        3 sec  LB 31.1 V   Volume reached.</t>
  </si>
  <si>
    <t>[Thu Oct 17 01:13:29.195 2013]       Flush port = 49</t>
  </si>
  <si>
    <t xml:space="preserve">[Thu Oct 17 01:13:29.233 2013] </t>
  </si>
  <si>
    <t xml:space="preserve">[Thu Oct 17 01:13:29.318 2013]    6  06/09/2013 17:00:00  32.1 Vbat  10.0 ¯C  PORT = 00 </t>
  </si>
  <si>
    <t>[Thu Oct 17 01:13:29.463 2013]       Pre-sample acid flush         4 ml        4 sec  LB 31.5 V   Volume reached.</t>
  </si>
  <si>
    <t>[Thu Oct 17 01:13:29.573 2013]       Flush port = 49</t>
  </si>
  <si>
    <t>[Thu Oct 17 01:13:29.672 2013]       Intake flush     100 ml       81 sec  LB 31.2 V   Volume reached.</t>
  </si>
  <si>
    <t>[Thu Oct 17 01:13:29.770 2013]       Flush port = 00</t>
  </si>
  <si>
    <t>[Thu Oct 17 01:13:29.867 2013]       Sample           500 ml      400 sec  LB 30.9 V   Volume reached.</t>
  </si>
  <si>
    <t>[Thu Oct 17 01:13:29.966 2013]       Sample port = 06</t>
  </si>
  <si>
    <t>[Thu Oct 17 01:13:30.086 2013]       06/09/2013 17:09:44  31.5 Vbat  14.0 ¯C  PORT = 06</t>
  </si>
  <si>
    <t>[Thu Oct 17 01:13:30.230 2013]       Post-sample acid flush         4 ml        3 sec  LB 30.9 V   Volume reached.</t>
  </si>
  <si>
    <t>[Thu Oct 17 01:13:30.341 2013]       Flush port = 49</t>
  </si>
  <si>
    <t xml:space="preserve">[Thu Oct 17 01:13:30.380 2013] </t>
  </si>
  <si>
    <t xml:space="preserve">[Thu Oct 17 01:13:30.461 2013]    7  06/24/2013 16:00:00  31.9 Vbat  9.6 ¯C  PORT = 00 </t>
  </si>
  <si>
    <t>[Thu Oct 17 01:13:30.605 2013]       Pre-sample acid flush         4 ml        4 sec  LB 31.2 V   Volume reached.</t>
  </si>
  <si>
    <t>[Thu Oct 17 01:13:30.715 2013]       Flush port = 49</t>
  </si>
  <si>
    <t>[Thu Oct 17 01:13:30.813 2013]       Intake flush     100 ml       81 sec  LB 31.0 V   Volume reached.</t>
  </si>
  <si>
    <t>[Thu Oct 17 01:13:30.911 2013]       Flush port = 00</t>
  </si>
  <si>
    <t>[Thu Oct 17 01:13:31.008 2013]       Sample           500 ml      401 sec  LB 30.7 V   Volume reached.</t>
  </si>
  <si>
    <t>[Thu Oct 17 01:13:31.107 2013]       Sample port = 07</t>
  </si>
  <si>
    <t>[Thu Oct 17 01:13:31.229 2013]       06/24/2013 16:09:46  31.3 Vbat  13.7 ¯C  PORT = 07</t>
  </si>
  <si>
    <t>[Thu Oct 17 01:13:31.372 2013]       Post-sample acid flush         4 ml        3 sec  LB 30.7 V   Volume reached.</t>
  </si>
  <si>
    <t>[Thu Oct 17 01:13:31.484 2013]       Flush port = 49</t>
  </si>
  <si>
    <t xml:space="preserve">[Thu Oct 17 01:13:31.522 2013] </t>
  </si>
  <si>
    <t xml:space="preserve">[Thu Oct 17 01:13:31.603 2013]    8  06/24/2013 17:00:00  31.8 Vbat  9.7 ¯C  PORT = 00 </t>
  </si>
  <si>
    <t>[Thu Oct 17 01:13:31.747 2013]       Pre-sample acid flush         4 ml        4 sec  LB 31.2 V   Volume reached.</t>
  </si>
  <si>
    <t>[Thu Oct 17 01:13:31.858 2013]       Flush port = 49</t>
  </si>
  <si>
    <t>[Thu Oct 17 01:13:31.955 2013]       Intake flush     100 ml       81 sec  LB 30.9 V   Volume reached.</t>
  </si>
  <si>
    <t>[Thu Oct 17 01:13:32.053 2013]       Flush port = 00</t>
  </si>
  <si>
    <t>[Thu Oct 17 01:13:32.150 2013]       Sample           500 ml      401 sec  LB 30.6 V   Volume reached.</t>
  </si>
  <si>
    <t>[Thu Oct 17 01:13:32.249 2013]       Sample port = 08</t>
  </si>
  <si>
    <t>[Thu Oct 17 01:13:32.371 2013]       06/24/2013 17:09:48  31.2 Vbat  13.7 ¯C  PORT = 08</t>
  </si>
  <si>
    <t>[Thu Oct 17 01:13:32.514 2013]       Post-sample acid flush         4 ml        3 sec  LB 30.6 V   Volume reached.</t>
  </si>
  <si>
    <t>[Thu Oct 17 01:13:32.626 2013]       Flush port = 49</t>
  </si>
  <si>
    <t xml:space="preserve">[Thu Oct 17 01:13:32.664 2013] </t>
  </si>
  <si>
    <t xml:space="preserve">[Thu Oct 17 01:13:32.745 2013]    9  07/09/2013 16:00:00  31.7 Vbat  9.5 ¯C  PORT = 00 </t>
  </si>
  <si>
    <t>[Thu Oct 17 01:13:32.888 2013]       Pre-sample acid flush         4 ml        4 sec  LB 30.9 V   Volume reached.</t>
  </si>
  <si>
    <t>[Thu Oct 17 01:13:32.999 2013]       Flush port = 49</t>
  </si>
  <si>
    <t>[Thu Oct 17 01:13:33.095 2013]       Intake flush     100 ml       81 sec  LB 30.7 V   Volume reached.</t>
  </si>
  <si>
    <t>[Thu Oct 17 01:13:33.194 2013]       Flush port = 00</t>
  </si>
  <si>
    <t>[Thu Oct 17 01:13:33.292 2013]       Sample           500 ml      401 sec  LB 30.5 V   Volume reached.</t>
  </si>
  <si>
    <t>[Thu Oct 17 01:13:33.390 2013]       Sample port = 09</t>
  </si>
  <si>
    <t>[Thu Oct 17 01:13:33.512 2013]       07/09/2013 16:09:50  31.1 Vbat  13.6 ¯C  PORT = 09</t>
  </si>
  <si>
    <t>[Thu Oct 17 01:13:33.656 2013]       Post-sample acid flush         4 ml        3 sec  LB 30.4 V   Volume reached.</t>
  </si>
  <si>
    <t>[Thu Oct 17 01:13:33.767 2013]       Flush port = 49</t>
  </si>
  <si>
    <t>Log corrupted:</t>
  </si>
  <si>
    <t>extracted time stamps for sampling:</t>
  </si>
  <si>
    <t>#bag</t>
  </si>
  <si>
    <t>last sample due to early recovery</t>
  </si>
  <si>
    <t>remainder corrupted.</t>
  </si>
  <si>
    <t>Time stamp from pgm, log corrupted.</t>
  </si>
  <si>
    <t>time stamp</t>
  </si>
  <si>
    <t>Time</t>
  </si>
  <si>
    <t>Longitude</t>
  </si>
  <si>
    <t>Latitude</t>
  </si>
  <si>
    <t>Pressure</t>
  </si>
  <si>
    <t>Nitrate</t>
  </si>
  <si>
    <t>Phosphate</t>
  </si>
  <si>
    <t>Silicate</t>
  </si>
  <si>
    <t>uM</t>
  </si>
  <si>
    <t>Nitrate+nitrite</t>
  </si>
  <si>
    <t>QC data was collected by running an RMNS QC standard with the analysis. RMNS are the Reference Material of Nutrients in Seawater from KANSO in Japan. These values were acceptable and &lt;1% error for the RMNS for both NOx and Silicate. However for Phosphate the RMNS QC value (0.331μmol/L) was 1.5% lower than the quoted value (0.38μmol/L) based on the highest calibrant concentration (3μmol/L). All calibrations were acceptable and correlation coefficients (r2) were all above 0.995: 1 for PO4, 0.9999 for Silicate, and 0.9985 for NOx.</t>
  </si>
  <si>
    <t>The Cd reduction column efficiency for NOx analysis started out at 98% but dropped down to 94% at the end of the run, likely due to the HgCl2 preservative in the samples. However, the both the calibration and final RMNS QC value were acceptable.</t>
  </si>
  <si>
    <t>The Mininum Detection Limit (MDL) for all 3 analytes is 0.02μmol/L. Hypro performs a drift correction to the data based on the running of a high calibrant at the beginning, middle and end of the run.</t>
  </si>
  <si>
    <t>The Blank or matrix values for NOx, PO4 and Silicate respectively are, 0μmol/L, 0.008μmol/L, and 1.3μmol/L.</t>
  </si>
  <si>
    <t>RP</t>
  </si>
  <si>
    <t>Bottom depth</t>
  </si>
  <si>
    <t>Temperature</t>
  </si>
  <si>
    <t>Temperature flag</t>
  </si>
  <si>
    <t>CTD Salinity</t>
  </si>
  <si>
    <t>CTD Salinity flag</t>
  </si>
  <si>
    <t>Salinity</t>
  </si>
  <si>
    <t>Salinity flag</t>
  </si>
  <si>
    <t>CTD Oxygen</t>
  </si>
  <si>
    <t>CTD Oxygen flag</t>
  </si>
  <si>
    <t>Oxygen</t>
  </si>
  <si>
    <t>Oxygen flag</t>
  </si>
  <si>
    <t>Nitrate flag</t>
  </si>
  <si>
    <t>Phosphate flag</t>
  </si>
  <si>
    <t>Silicate flag</t>
  </si>
  <si>
    <t>2013-10-14T06:30:18Z</t>
  </si>
  <si>
    <t>2013-10-14T06:30:10Z</t>
  </si>
  <si>
    <t>2013-10-14T06:28:23Z</t>
  </si>
  <si>
    <t>2013-10-14T06:28:35Z</t>
  </si>
  <si>
    <t>2013-10-14T06:26:46Z</t>
  </si>
  <si>
    <t>2013-10-14T06:26:57Z</t>
  </si>
  <si>
    <t>2013-10-14T06:25:09Z</t>
  </si>
  <si>
    <t>2013-10-14T06:24:59Z</t>
  </si>
  <si>
    <t>2013-10-14T06:23:40Z</t>
  </si>
  <si>
    <t>2013-10-14T06:23:31Z</t>
  </si>
  <si>
    <t>2013-10-14T06:21:47Z</t>
  </si>
  <si>
    <t>2013-10-14T06:21:55Z</t>
  </si>
  <si>
    <t>2013-10-14T06:17:33Z</t>
  </si>
  <si>
    <t>2013-10-14T06:17:43Z</t>
  </si>
  <si>
    <t>2013-10-14T06:13:14Z</t>
  </si>
  <si>
    <t>2013-10-14T06:13:25Z</t>
  </si>
  <si>
    <t>2013-10-14T06:08:36Z</t>
  </si>
  <si>
    <t>2013-10-14T06:08:46Z</t>
  </si>
  <si>
    <t>2013-10-14T06:04:07Z</t>
  </si>
  <si>
    <t>2013-10-14T06:03:55Z</t>
  </si>
  <si>
    <t>2013-10-14T06:04:16Z</t>
  </si>
  <si>
    <t>2013-10-15T05:13:50Z</t>
  </si>
  <si>
    <t>2013-10-15T05:13:58Z</t>
  </si>
  <si>
    <t>2013-10-15T05:13:43Z</t>
  </si>
  <si>
    <t>2013-10-15T05:12:23Z</t>
  </si>
  <si>
    <t>2013-10-15T05:12:30Z</t>
  </si>
  <si>
    <t>2013-10-15T05:11:04Z</t>
  </si>
  <si>
    <t>2013-10-15T05:10:56Z</t>
  </si>
  <si>
    <t>2013-10-15T05:09:13Z</t>
  </si>
  <si>
    <t>2013-10-15T05:09:22Z</t>
  </si>
  <si>
    <t>2013-10-15T05:07:41Z</t>
  </si>
  <si>
    <t>2013-10-15T05:07:50Z</t>
  </si>
  <si>
    <t>2013-10-15T05:06:13Z</t>
  </si>
  <si>
    <t>2013-10-15T05:06:05Z</t>
  </si>
  <si>
    <t>2013-10-15T05:01:43Z</t>
  </si>
  <si>
    <t>2013-10-15T05:01:51Z</t>
  </si>
  <si>
    <t>2013-10-15T04:57:17Z</t>
  </si>
  <si>
    <t>2013-10-15T04:57:24Z</t>
  </si>
  <si>
    <t>2013-10-15T04:53:04Z</t>
  </si>
  <si>
    <t>2013-10-15T04:52:53Z</t>
  </si>
  <si>
    <t>2013-10-15T04:48:51Z</t>
  </si>
  <si>
    <t>2013-10-15T04:48:45Z</t>
  </si>
  <si>
    <t>RECOVERY</t>
  </si>
  <si>
    <t>All samples settled and counted, april 2014.</t>
  </si>
  <si>
    <t>settling completed and counted</t>
  </si>
  <si>
    <t>2013-05-02T01:08:13Z</t>
  </si>
  <si>
    <t>2013-05-02T01:07:39Z</t>
  </si>
  <si>
    <t>2013-05-02T01:05:24Z</t>
  </si>
  <si>
    <t>2013-05-02T01:05:59Z</t>
  </si>
  <si>
    <t>2013-05-02T01:03:07Z</t>
  </si>
  <si>
    <t>2013-05-02T01:03:47Z</t>
  </si>
  <si>
    <t>2013-05-02T01:00:33Z</t>
  </si>
  <si>
    <t>2013-05-02T01:01:10Z</t>
  </si>
  <si>
    <t>2013-05-02T00:58:18Z</t>
  </si>
  <si>
    <t>2013-05-02T00:58:55Z</t>
  </si>
  <si>
    <t>2013-05-02T00:55:58Z</t>
  </si>
  <si>
    <t>2013-05-02T00:56:33Z</t>
  </si>
  <si>
    <t>2013-05-02T00:50:41Z</t>
  </si>
  <si>
    <t>2013-05-02T00:51:16Z</t>
  </si>
  <si>
    <t>2013-05-02T00:45:26Z</t>
  </si>
  <si>
    <t>2013-05-02T00:46:09Z</t>
  </si>
  <si>
    <t>2013-05-02T00:40:06Z</t>
  </si>
  <si>
    <t>2013-05-02T00:40:42Z</t>
  </si>
  <si>
    <t>2013-05-02T00:35:12Z</t>
  </si>
  <si>
    <t>2013-05-02T00:35:47Z</t>
  </si>
  <si>
    <t>2013-05-02T04:38:12Z</t>
  </si>
  <si>
    <t>2013-05-02T04:38:54Z</t>
  </si>
  <si>
    <t>2013-05-02T04:36:57Z</t>
  </si>
  <si>
    <t>2013-05-02T04:36:24Z</t>
  </si>
  <si>
    <t>2013-05-02T04:34:16Z</t>
  </si>
  <si>
    <t>2013-05-02T04:35:00Z</t>
  </si>
  <si>
    <t>2013-05-02T04:32:37Z</t>
  </si>
  <si>
    <t>2013-05-02T04:31:57Z</t>
  </si>
  <si>
    <t>2013-05-02T04:29:35Z</t>
  </si>
  <si>
    <t>2013-05-02T04:30:08Z</t>
  </si>
  <si>
    <t>2013-05-02T04:26:22Z</t>
  </si>
  <si>
    <t>2013-05-02T04:27:00Z</t>
  </si>
  <si>
    <t>2013-05-02T04:21:18Z</t>
  </si>
  <si>
    <t>2013-05-02T04:20:43Z</t>
  </si>
  <si>
    <t>2013-05-02T04:14:25Z</t>
  </si>
  <si>
    <t>2013-05-02T04:15:43Z</t>
  </si>
  <si>
    <t>2013-05-02T04:08:32Z</t>
  </si>
  <si>
    <t>2013-05-02T04:09:10Z</t>
  </si>
  <si>
    <t>2013-05-02T04:03:35Z</t>
  </si>
  <si>
    <t>2013-05-02T04:02:28Z</t>
  </si>
  <si>
    <t>DEPLOYMENT</t>
  </si>
  <si>
    <t xml:space="preserve"> SS2013_V03 CTD</t>
  </si>
  <si>
    <t>SS2013-V06 CTD</t>
  </si>
  <si>
    <t>Note:  There was no hydrochemist onboard, hence the ctd samples were frozen.</t>
  </si>
  <si>
    <t>yes, pinhole in the welded top edge.</t>
  </si>
  <si>
    <t>pin hole in weld. Phytobag 5-11</t>
  </si>
  <si>
    <t>Note: The RAS phosphate CRM was low, 1.3uM, reprocess with offset against crm but results still inexplicably high.</t>
  </si>
  <si>
    <t>manual reprocess</t>
  </si>
  <si>
    <t>Hypro</t>
  </si>
  <si>
    <t>even numbers</t>
  </si>
  <si>
    <t>serial no: 11906-01</t>
  </si>
  <si>
    <t>IMOS_ABOS-SOTS_CSORPTG_20130506_Pulse_FV01_Pulse-10-2013-SBE16plusV2-6330-28m_END-20131014_C-20170913.nc</t>
  </si>
  <si>
    <t>pressure</t>
  </si>
  <si>
    <t>temperature</t>
  </si>
  <si>
    <t>date</t>
  </si>
  <si>
    <t>datetime</t>
  </si>
  <si>
    <t>psal</t>
  </si>
  <si>
    <t>Note that although the file is FVO1, the flags are 0 at time of downloading (28/05/19)</t>
  </si>
  <si>
    <t>density TEOS 10</t>
  </si>
  <si>
    <t>deployment year start</t>
  </si>
  <si>
    <t>site</t>
  </si>
  <si>
    <t>metadata</t>
  </si>
  <si>
    <t>sample</t>
  </si>
  <si>
    <t>weight</t>
  </si>
  <si>
    <t>standard_name</t>
  </si>
  <si>
    <t>sea_water_temperature</t>
  </si>
  <si>
    <t>sea_water_practical_salinity</t>
  </si>
  <si>
    <t>moles_of_nitrate_and_nitrite_per_unit_mass_in_sea_water</t>
  </si>
  <si>
    <t>moles_of_phosphate_per_unit_mass_in_sea_water</t>
  </si>
  <si>
    <t>moles_of_silicate_per_unit_mass_in_sea_water</t>
  </si>
  <si>
    <t>moles_of_alkalinity_per_unit_mass_in_sea_water</t>
  </si>
  <si>
    <t>moles_of_inorganic_carbon_per_unit_mass_in_sea_water</t>
  </si>
  <si>
    <t>m</t>
  </si>
  <si>
    <t>units</t>
  </si>
  <si>
    <t>sampler position</t>
  </si>
  <si>
    <t>nominal</t>
  </si>
  <si>
    <t>uncertainty</t>
  </si>
  <si>
    <t>comment</t>
  </si>
  <si>
    <t>sample pairs, nutrients and separate sample for phytoplankton reported elsewhere (SOTS Phytoplankton abundance and biovolume).</t>
  </si>
  <si>
    <t>sample plus prime volume (~1%)</t>
  </si>
  <si>
    <t>comment_method</t>
  </si>
  <si>
    <t>TCO2 sample preservation issue flag 3</t>
  </si>
  <si>
    <t>FSA</t>
  </si>
  <si>
    <t>potentiometric</t>
  </si>
  <si>
    <t>coulometric</t>
  </si>
  <si>
    <t>comment_sample</t>
  </si>
  <si>
    <t>sample wt</t>
  </si>
  <si>
    <t>average bag wt with cap no poison</t>
  </si>
  <si>
    <t>g.</t>
  </si>
  <si>
    <t>RAS3-48-500FH serial no: 11906-01 Artemis</t>
  </si>
  <si>
    <t>Pulse10</t>
  </si>
  <si>
    <t>SBE16+V2#6330</t>
  </si>
  <si>
    <t>PSAL</t>
  </si>
  <si>
    <t>diln</t>
  </si>
  <si>
    <t>diln correction applied</t>
  </si>
  <si>
    <t>calc</t>
  </si>
  <si>
    <t>vol mL</t>
  </si>
  <si>
    <t>MEAN</t>
  </si>
  <si>
    <t>diln applied</t>
  </si>
  <si>
    <t xml:space="preserve">density </t>
  </si>
  <si>
    <r>
      <t>umol.kg</t>
    </r>
    <r>
      <rPr>
        <vertAlign val="superscript"/>
        <sz val="14"/>
        <color theme="1"/>
        <rFont val="Calibri (Body)"/>
      </rPr>
      <t>-1</t>
    </r>
  </si>
  <si>
    <t xml:space="preserve">phosphate </t>
  </si>
  <si>
    <t>silicate</t>
  </si>
  <si>
    <t>depth/pressure</t>
  </si>
  <si>
    <t>Pete?</t>
  </si>
  <si>
    <t>nitrate umol/kg</t>
  </si>
  <si>
    <t>phosphate umol/kg</t>
  </si>
  <si>
    <t>silicate umol/kg</t>
  </si>
  <si>
    <t>incomplete program due to early recovery</t>
  </si>
  <si>
    <t>sea_water_pressure_due_to_sea_water</t>
  </si>
  <si>
    <t>dbar</t>
  </si>
  <si>
    <t>Pulse-10-2013</t>
  </si>
  <si>
    <t>comment_QC_report</t>
  </si>
  <si>
    <t xml:space="preserve"> </t>
  </si>
  <si>
    <t>/</t>
  </si>
  <si>
    <t>yyyy:mm:dd hh:mm:ss</t>
  </si>
  <si>
    <t>UTC</t>
  </si>
  <si>
    <t>kg</t>
  </si>
  <si>
    <t>N/P</t>
  </si>
  <si>
    <t>N/Si</t>
  </si>
  <si>
    <t>remoteaccesssampler</t>
  </si>
  <si>
    <t>pressurerel</t>
  </si>
  <si>
    <t>NOxconcentration</t>
  </si>
  <si>
    <t>phosphateconcentration</t>
  </si>
  <si>
    <t>silicateconcentration</t>
  </si>
  <si>
    <t>totalalkalinity</t>
  </si>
  <si>
    <t>totalcarbondioxide</t>
  </si>
  <si>
    <t>depth nominal</t>
  </si>
  <si>
    <t>long name</t>
  </si>
  <si>
    <t>sample number</t>
  </si>
  <si>
    <t>time of sample start</t>
  </si>
  <si>
    <t>sample mass</t>
  </si>
  <si>
    <r>
      <t>o</t>
    </r>
    <r>
      <rPr>
        <sz val="12"/>
        <rFont val="Calibri"/>
        <family val="2"/>
        <scheme val="minor"/>
      </rPr>
      <t>C</t>
    </r>
  </si>
  <si>
    <r>
      <t>umol.kg</t>
    </r>
    <r>
      <rPr>
        <vertAlign val="superscript"/>
        <sz val="12"/>
        <rFont val="Calibri"/>
        <family val="2"/>
        <scheme val="minor"/>
      </rPr>
      <t>-1</t>
    </r>
  </si>
  <si>
    <t>Davies, Diana M., Jansen, Peter, Trull, Thomas W. IMOS - ABOS Southern Ocean Time Series (SOTS) - Quality Assessment and Control Report - Remote Access Sampler: Sample Analysis http://dx.doi.org/10.26198/5e156a63a8f75</t>
  </si>
  <si>
    <t>Sea-Bird Electronics-SBE16plusV2 SN6330</t>
  </si>
  <si>
    <t>depth_nominal</t>
  </si>
  <si>
    <t>sample_qc</t>
  </si>
  <si>
    <t>pressurerel_qc</t>
  </si>
  <si>
    <t>temperature_qc</t>
  </si>
  <si>
    <t>salinity_qc</t>
  </si>
  <si>
    <t>weight_qc</t>
  </si>
  <si>
    <t>NOx_qc</t>
  </si>
  <si>
    <t>phosphate_qc</t>
  </si>
  <si>
    <t>silicate_qc</t>
  </si>
  <si>
    <t>totalalkalinity_qc</t>
  </si>
  <si>
    <t>totalcarbondioxide_qc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</si>
</sst>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F400]h:mm:ss\ AM/PM"/>
    <numFmt numFmtId="165" formatCode="0.0"/>
    <numFmt numFmtId="166" formatCode="yyyy/mm/dd\ hh:mm:ss"/>
    <numFmt numFmtId="167" formatCode="yyyy\-mm\-dd;@"/>
    <numFmt numFmtId="168" formatCode="0.000"/>
  </numFmts>
  <fonts count="30">
    <font>
      <sz val="12"/>
      <color theme="1"/>
      <name val="Calibri"/>
      <family val="2"/>
      <scheme val="minor"/>
    </font>
    <font>
      <sz val="12"/>
      <color rgb="FFFF0000"/>
      <name val="Calibri"/>
      <family val="2"/>
      <scheme val="minor"/>
    </font>
    <font>
      <b/>
      <sz val="12"/>
      <color theme="1"/>
      <name val="Calibri"/>
      <family val="2"/>
      <scheme val="minor"/>
    </font>
    <font>
      <b/>
      <sz val="12"/>
      <color rgb="FF3366FF"/>
      <name val="Calibri"/>
      <family val="2"/>
      <scheme val="minor"/>
    </font>
    <font>
      <u/>
      <sz val="12"/>
      <color theme="10"/>
      <name val="Calibri"/>
      <family val="2"/>
      <scheme val="minor"/>
    </font>
    <font>
      <u/>
      <sz val="12"/>
      <color theme="11"/>
      <name val="Calibri"/>
      <family val="2"/>
      <scheme val="minor"/>
    </font>
    <font>
      <b/>
      <sz val="14"/>
      <color theme="1"/>
      <name val="Calibri"/>
      <family val="2"/>
      <scheme val="minor"/>
    </font>
    <font>
      <sz val="14"/>
      <color theme="1"/>
      <name val="Calibri"/>
      <family val="2"/>
      <scheme val="minor"/>
    </font>
    <font>
      <sz val="8"/>
      <name val="Calibri"/>
      <family val="2"/>
      <scheme val="minor"/>
    </font>
    <font>
      <sz val="12"/>
      <color rgb="FF000000"/>
      <name val="Calibri"/>
      <family val="2"/>
      <scheme val="minor"/>
    </font>
    <font>
      <sz val="12"/>
      <name val="Calibri"/>
      <family val="2"/>
      <scheme val="minor"/>
    </font>
    <font>
      <b/>
      <sz val="12"/>
      <color rgb="FFFF0000"/>
      <name val="Calibri"/>
      <family val="2"/>
      <scheme val="minor"/>
    </font>
    <font>
      <sz val="12"/>
      <color rgb="FF008000"/>
      <name val="Calibri"/>
      <family val="2"/>
      <scheme val="minor"/>
    </font>
    <font>
      <sz val="10"/>
      <color rgb="FF7030A0"/>
      <name val="Arial"/>
      <family val="2"/>
    </font>
    <font>
      <sz val="12"/>
      <color rgb="FF7030A0"/>
      <name val="Calibri"/>
      <family val="2"/>
    </font>
    <font>
      <sz val="11"/>
      <color rgb="FF7030A0"/>
      <name val="Calibri"/>
      <family val="2"/>
    </font>
    <font>
      <sz val="11"/>
      <color rgb="FF7030A0"/>
      <name val="Calibri"/>
      <family val="2"/>
      <scheme val="minor"/>
    </font>
    <font>
      <sz val="11"/>
      <color theme="1"/>
      <name val="Calibri"/>
      <family val="2"/>
      <scheme val="minor"/>
    </font>
    <font>
      <sz val="11"/>
      <color rgb="FFFF0000"/>
      <name val="Calibri (Body)_x0000_"/>
    </font>
    <font>
      <sz val="12"/>
      <color rgb="FFFF0000"/>
      <name val="Calibri (Body)_x0000_"/>
    </font>
    <font>
      <sz val="11"/>
      <color rgb="FFFF0000"/>
      <name val="Calibri"/>
      <family val="2"/>
      <scheme val="minor"/>
    </font>
    <font>
      <vertAlign val="superscript"/>
      <sz val="14"/>
      <color theme="1"/>
      <name val="Calibri (Body)"/>
    </font>
    <font>
      <sz val="10"/>
      <name val="Arial"/>
      <family val="2"/>
    </font>
    <font>
      <sz val="11"/>
      <name val="Calibri"/>
      <family val="2"/>
      <scheme val="minor"/>
    </font>
    <font>
      <sz val="11"/>
      <color rgb="FF000000"/>
      <name val="Calibri"/>
      <family val="2"/>
      <scheme val="minor"/>
    </font>
    <font>
      <sz val="10"/>
      <color rgb="FF000000"/>
      <name val="Arial"/>
      <family val="2"/>
    </font>
    <font>
      <sz val="11"/>
      <color theme="1"/>
      <name val="Arial"/>
      <family val="2"/>
    </font>
    <font>
      <sz val="11"/>
      <color indexed="64"/>
      <name val="Calibri"/>
      <family val="2"/>
      <scheme val="minor"/>
    </font>
    <font>
      <sz val="11"/>
      <color rgb="FF0000D4"/>
      <name val="Calibri"/>
      <family val="2"/>
      <scheme val="minor"/>
    </font>
    <font>
      <vertAlign val="superscript"/>
      <sz val="12"/>
      <name val="Calibri"/>
      <family val="2"/>
      <scheme val="minor"/>
    </font>
  </fonts>
  <fills count="7">
    <fill>
      <patternFill patternType="none"/>
    </fill>
    <fill>
      <patternFill patternType="gray125"/>
    </fill>
    <fill>
      <patternFill patternType="solid">
        <fgColor rgb="FFCCFFCC"/>
        <bgColor indexed="64"/>
      </patternFill>
    </fill>
    <fill>
      <patternFill patternType="solid">
        <fgColor theme="6" tint="0.79998168889431442"/>
        <bgColor indexed="64"/>
      </patternFill>
    </fill>
    <fill>
      <patternFill patternType="solid">
        <fgColor rgb="FFEBF1DE"/>
        <bgColor rgb="FF000000"/>
      </patternFill>
    </fill>
    <fill>
      <patternFill patternType="solid">
        <fgColor rgb="FFFFFF00"/>
        <bgColor indexed="64"/>
      </patternFill>
    </fill>
    <fill>
      <patternFill patternType="solid">
        <fgColor rgb="FFFFFF00"/>
        <bgColor indexed="5"/>
      </patternFill>
    </fill>
  </fills>
  <borders count="22">
    <border>
      <left/>
      <right/>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style="thin">
        <color auto="1"/>
      </top>
      <bottom/>
      <diagonal/>
    </border>
    <border>
      <left style="thin">
        <color auto="1"/>
      </left>
      <right style="medium">
        <color indexed="64"/>
      </right>
      <top style="thin">
        <color auto="1"/>
      </top>
      <bottom/>
      <diagonal/>
    </border>
    <border>
      <left style="medium">
        <color indexed="64"/>
      </left>
      <right/>
      <top/>
      <bottom style="medium">
        <color indexed="64"/>
      </bottom>
      <diagonal/>
    </border>
    <border>
      <left style="thin">
        <color auto="1"/>
      </left>
      <right style="medium">
        <color indexed="64"/>
      </right>
      <top/>
      <bottom style="medium">
        <color indexed="64"/>
      </bottom>
      <diagonal/>
    </border>
  </borders>
  <cellStyleXfs count="4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22" fillId="0" borderId="0"/>
  </cellStyleXfs>
  <cellXfs count="162">
    <xf numFmtId="0" fontId="0" fillId="0" borderId="0" xfId="0"/>
    <xf numFmtId="0" fontId="3" fillId="2" borderId="0" xfId="0" applyFont="1" applyFill="1"/>
    <xf numFmtId="0" fontId="2" fillId="0" borderId="0" xfId="0" applyFont="1"/>
    <xf numFmtId="0" fontId="1" fillId="0" borderId="0" xfId="0" applyFont="1"/>
    <xf numFmtId="0" fontId="0" fillId="0" borderId="1" xfId="0" applyBorder="1"/>
    <xf numFmtId="0" fontId="0" fillId="0" borderId="0"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6" fillId="0" borderId="9" xfId="0" applyFont="1" applyBorder="1"/>
    <xf numFmtId="0" fontId="6" fillId="0" borderId="9" xfId="0" applyFont="1" applyBorder="1" applyAlignment="1">
      <alignment horizontal="center"/>
    </xf>
    <xf numFmtId="0" fontId="7" fillId="0" borderId="9" xfId="0" applyFont="1" applyBorder="1"/>
    <xf numFmtId="14" fontId="7" fillId="0" borderId="9" xfId="0" applyNumberFormat="1" applyFont="1" applyBorder="1"/>
    <xf numFmtId="0" fontId="0" fillId="0" borderId="0" xfId="0" applyFill="1" applyBorder="1"/>
    <xf numFmtId="164" fontId="7" fillId="0" borderId="9" xfId="0" applyNumberFormat="1" applyFont="1" applyBorder="1"/>
    <xf numFmtId="0" fontId="0" fillId="0" borderId="10" xfId="0" applyBorder="1"/>
    <xf numFmtId="0" fontId="0" fillId="0" borderId="11" xfId="0" applyBorder="1"/>
    <xf numFmtId="0" fontId="0" fillId="0" borderId="12" xfId="0" applyBorder="1"/>
    <xf numFmtId="0" fontId="0" fillId="0" borderId="9" xfId="0" applyBorder="1"/>
    <xf numFmtId="0" fontId="9" fillId="0" borderId="0" xfId="0" applyFont="1"/>
    <xf numFmtId="14" fontId="0" fillId="0" borderId="0" xfId="0" applyNumberFormat="1"/>
    <xf numFmtId="0" fontId="0" fillId="0" borderId="13" xfId="0" applyBorder="1"/>
    <xf numFmtId="0" fontId="0" fillId="0" borderId="14" xfId="0" applyBorder="1"/>
    <xf numFmtId="0" fontId="0" fillId="0" borderId="15" xfId="0" applyFont="1" applyFill="1" applyBorder="1"/>
    <xf numFmtId="0" fontId="0" fillId="0" borderId="2" xfId="0" applyFont="1" applyFill="1" applyBorder="1"/>
    <xf numFmtId="0" fontId="0" fillId="0" borderId="5" xfId="0" applyFont="1" applyFill="1" applyBorder="1"/>
    <xf numFmtId="0" fontId="0" fillId="0" borderId="15" xfId="0" applyBorder="1"/>
    <xf numFmtId="0" fontId="0" fillId="0" borderId="10" xfId="0" applyFill="1" applyBorder="1"/>
    <xf numFmtId="49" fontId="0" fillId="0" borderId="0" xfId="0" applyNumberFormat="1" applyFont="1"/>
    <xf numFmtId="49" fontId="10" fillId="0" borderId="0" xfId="0" applyNumberFormat="1" applyFont="1"/>
    <xf numFmtId="49" fontId="10" fillId="0" borderId="0" xfId="0" applyNumberFormat="1" applyFont="1" applyBorder="1"/>
    <xf numFmtId="0" fontId="0" fillId="0" borderId="0" xfId="0" quotePrefix="1" applyNumberFormat="1" applyFill="1" applyBorder="1"/>
    <xf numFmtId="0" fontId="2" fillId="0" borderId="6" xfId="0" applyFont="1" applyBorder="1" applyAlignment="1">
      <alignment horizontal="right"/>
    </xf>
    <xf numFmtId="0" fontId="2" fillId="0" borderId="15" xfId="0" applyFont="1" applyBorder="1" applyAlignment="1">
      <alignment horizontal="center"/>
    </xf>
    <xf numFmtId="0" fontId="2" fillId="0" borderId="15" xfId="0" applyFont="1" applyBorder="1"/>
    <xf numFmtId="0" fontId="2" fillId="0" borderId="15" xfId="0" applyFont="1" applyFill="1" applyBorder="1" applyAlignment="1">
      <alignment horizontal="center"/>
    </xf>
    <xf numFmtId="0" fontId="2" fillId="0" borderId="13" xfId="0" applyFont="1" applyBorder="1"/>
    <xf numFmtId="0" fontId="2" fillId="0" borderId="14" xfId="0" applyFont="1" applyBorder="1"/>
    <xf numFmtId="0" fontId="2" fillId="0" borderId="3" xfId="0" applyFont="1" applyBorder="1"/>
    <xf numFmtId="0" fontId="2" fillId="0" borderId="5" xfId="0" applyFont="1" applyBorder="1"/>
    <xf numFmtId="0" fontId="2" fillId="0" borderId="12" xfId="0" applyFont="1" applyBorder="1"/>
    <xf numFmtId="0" fontId="2" fillId="0" borderId="4" xfId="0" applyFont="1" applyBorder="1"/>
    <xf numFmtId="0" fontId="2" fillId="0" borderId="14" xfId="0" applyFont="1" applyFill="1" applyBorder="1"/>
    <xf numFmtId="0" fontId="2" fillId="0" borderId="8" xfId="0" applyFont="1" applyBorder="1"/>
    <xf numFmtId="0" fontId="2" fillId="0" borderId="7" xfId="0" applyFont="1" applyBorder="1" applyAlignment="1">
      <alignment horizontal="right"/>
    </xf>
    <xf numFmtId="0" fontId="2" fillId="0" borderId="6" xfId="0" applyFont="1" applyBorder="1" applyAlignment="1">
      <alignment horizontal="center"/>
    </xf>
    <xf numFmtId="0" fontId="11" fillId="0" borderId="0" xfId="0" applyFont="1"/>
    <xf numFmtId="0" fontId="2" fillId="0" borderId="4" xfId="0" applyFont="1" applyFill="1" applyBorder="1"/>
    <xf numFmtId="0" fontId="10" fillId="0" borderId="0" xfId="0" applyFont="1"/>
    <xf numFmtId="0" fontId="2" fillId="0" borderId="5" xfId="0" applyFont="1" applyBorder="1" applyAlignment="1">
      <alignment horizontal="center"/>
    </xf>
    <xf numFmtId="0" fontId="2" fillId="0" borderId="13" xfId="0" applyFont="1" applyBorder="1" applyAlignment="1">
      <alignment horizontal="center"/>
    </xf>
    <xf numFmtId="0" fontId="2" fillId="0" borderId="12" xfId="0" applyFont="1" applyFill="1" applyBorder="1" applyAlignment="1">
      <alignment horizontal="center"/>
    </xf>
    <xf numFmtId="0" fontId="6" fillId="0" borderId="0" xfId="0" applyFont="1"/>
    <xf numFmtId="0" fontId="12" fillId="0" borderId="0" xfId="0" applyFont="1"/>
    <xf numFmtId="22" fontId="0" fillId="0" borderId="0" xfId="0" applyNumberFormat="1"/>
    <xf numFmtId="22" fontId="0" fillId="0" borderId="11" xfId="0" applyNumberFormat="1" applyBorder="1"/>
    <xf numFmtId="22" fontId="0" fillId="0" borderId="12" xfId="0" applyNumberFormat="1" applyBorder="1"/>
    <xf numFmtId="0" fontId="0" fillId="3" borderId="0" xfId="0" applyFill="1"/>
    <xf numFmtId="0" fontId="9" fillId="3" borderId="0" xfId="0" applyFont="1" applyFill="1"/>
    <xf numFmtId="0" fontId="1" fillId="0" borderId="0" xfId="0" applyFont="1" applyBorder="1"/>
    <xf numFmtId="0" fontId="1" fillId="0" borderId="11" xfId="0" applyFont="1" applyBorder="1"/>
    <xf numFmtId="2" fontId="0" fillId="0" borderId="0" xfId="0" applyNumberFormat="1" applyBorder="1" applyAlignment="1">
      <alignment horizontal="center"/>
    </xf>
    <xf numFmtId="2" fontId="0" fillId="0" borderId="1" xfId="0" applyNumberFormat="1" applyBorder="1" applyAlignment="1">
      <alignment horizontal="center"/>
    </xf>
    <xf numFmtId="2" fontId="0" fillId="0" borderId="2" xfId="0" applyNumberFormat="1" applyBorder="1" applyAlignment="1">
      <alignment horizontal="center"/>
    </xf>
    <xf numFmtId="2" fontId="0" fillId="0" borderId="3" xfId="0" applyNumberFormat="1" applyBorder="1" applyAlignment="1">
      <alignment horizontal="center"/>
    </xf>
    <xf numFmtId="2" fontId="0" fillId="0" borderId="4" xfId="0" applyNumberFormat="1" applyBorder="1" applyAlignment="1">
      <alignment horizontal="center"/>
    </xf>
    <xf numFmtId="2" fontId="0" fillId="0" borderId="5" xfId="0" applyNumberFormat="1" applyBorder="1" applyAlignment="1">
      <alignment horizontal="center"/>
    </xf>
    <xf numFmtId="0" fontId="0" fillId="0" borderId="0" xfId="0" applyFill="1"/>
    <xf numFmtId="22" fontId="0" fillId="0" borderId="0" xfId="0" applyNumberFormat="1" applyFill="1"/>
    <xf numFmtId="0" fontId="17" fillId="0" borderId="0" xfId="0" applyFont="1"/>
    <xf numFmtId="0" fontId="0" fillId="0" borderId="11" xfId="0" applyFill="1" applyBorder="1"/>
    <xf numFmtId="0" fontId="0" fillId="0" borderId="1" xfId="0" applyFill="1" applyBorder="1"/>
    <xf numFmtId="0" fontId="0" fillId="0" borderId="12" xfId="0" applyFill="1" applyBorder="1"/>
    <xf numFmtId="0" fontId="0" fillId="0" borderId="9" xfId="0" applyFill="1" applyBorder="1"/>
    <xf numFmtId="2" fontId="0" fillId="0" borderId="0" xfId="0" applyNumberFormat="1"/>
    <xf numFmtId="165" fontId="0" fillId="0" borderId="0" xfId="0" applyNumberFormat="1"/>
    <xf numFmtId="0" fontId="0" fillId="0" borderId="13" xfId="0" applyFill="1" applyBorder="1"/>
    <xf numFmtId="0" fontId="0" fillId="0" borderId="2" xfId="0" applyFill="1" applyBorder="1"/>
    <xf numFmtId="0" fontId="0" fillId="0" borderId="5" xfId="0" applyFill="1" applyBorder="1"/>
    <xf numFmtId="0" fontId="0" fillId="0" borderId="16" xfId="0" applyBorder="1"/>
    <xf numFmtId="0" fontId="0" fillId="0" borderId="17" xfId="0" applyBorder="1"/>
    <xf numFmtId="0" fontId="0" fillId="0" borderId="18" xfId="0" applyBorder="1"/>
    <xf numFmtId="0" fontId="0" fillId="0" borderId="19" xfId="0" applyBorder="1"/>
    <xf numFmtId="0" fontId="0" fillId="0" borderId="20" xfId="0" applyBorder="1"/>
    <xf numFmtId="0" fontId="0" fillId="0" borderId="21" xfId="0" applyBorder="1"/>
    <xf numFmtId="2" fontId="0" fillId="0" borderId="1" xfId="0" applyNumberFormat="1" applyBorder="1"/>
    <xf numFmtId="2" fontId="0" fillId="0" borderId="0" xfId="0" applyNumberFormat="1" applyBorder="1"/>
    <xf numFmtId="2" fontId="0" fillId="0" borderId="2" xfId="0" applyNumberFormat="1" applyBorder="1"/>
    <xf numFmtId="2" fontId="0" fillId="0" borderId="3" xfId="0" applyNumberFormat="1" applyBorder="1"/>
    <xf numFmtId="2" fontId="0" fillId="0" borderId="4" xfId="0" applyNumberFormat="1" applyBorder="1"/>
    <xf numFmtId="2" fontId="0" fillId="0" borderId="5" xfId="0" applyNumberFormat="1" applyBorder="1"/>
    <xf numFmtId="2" fontId="0" fillId="3" borderId="0" xfId="0" applyNumberFormat="1" applyFill="1"/>
    <xf numFmtId="2" fontId="9" fillId="4" borderId="0" xfId="0" applyNumberFormat="1" applyFont="1" applyFill="1"/>
    <xf numFmtId="0" fontId="17" fillId="5" borderId="0" xfId="0" applyFont="1" applyFill="1"/>
    <xf numFmtId="1" fontId="17" fillId="0" borderId="0" xfId="0" applyNumberFormat="1" applyFont="1"/>
    <xf numFmtId="1" fontId="23" fillId="6" borderId="0" xfId="0" applyNumberFormat="1" applyFont="1" applyFill="1"/>
    <xf numFmtId="166" fontId="17" fillId="0" borderId="0" xfId="0" applyNumberFormat="1" applyFont="1" applyFill="1" applyAlignment="1">
      <alignment horizontal="left"/>
    </xf>
    <xf numFmtId="166" fontId="0" fillId="0" borderId="0" xfId="0" applyNumberFormat="1"/>
    <xf numFmtId="167" fontId="0" fillId="0" borderId="0" xfId="0" applyNumberFormat="1"/>
    <xf numFmtId="0" fontId="17" fillId="0" borderId="0" xfId="0" applyFont="1" applyAlignment="1">
      <alignment horizontal="left"/>
    </xf>
    <xf numFmtId="0" fontId="16" fillId="0" borderId="0" xfId="0" applyFont="1" applyAlignment="1">
      <alignment horizontal="left"/>
    </xf>
    <xf numFmtId="0" fontId="24" fillId="0" borderId="0" xfId="0" applyFont="1" applyAlignment="1">
      <alignment horizontal="left"/>
    </xf>
    <xf numFmtId="0" fontId="25" fillId="0" borderId="0" xfId="0" applyFont="1" applyAlignment="1">
      <alignment horizontal="left"/>
    </xf>
    <xf numFmtId="0" fontId="18" fillId="0" borderId="0" xfId="0" applyFont="1" applyAlignment="1">
      <alignment horizontal="left"/>
    </xf>
    <xf numFmtId="0" fontId="14" fillId="0" borderId="0" xfId="0" applyFont="1" applyAlignment="1">
      <alignment horizontal="left"/>
    </xf>
    <xf numFmtId="0" fontId="19" fillId="0" borderId="0" xfId="0" applyFont="1" applyAlignment="1">
      <alignment horizontal="left"/>
    </xf>
    <xf numFmtId="0" fontId="13" fillId="0" borderId="0" xfId="0" applyFont="1" applyAlignment="1">
      <alignment horizontal="left"/>
    </xf>
    <xf numFmtId="0" fontId="0" fillId="0" borderId="0" xfId="0" applyAlignment="1">
      <alignment horizontal="left"/>
    </xf>
    <xf numFmtId="0" fontId="15" fillId="0" borderId="0" xfId="0" applyFont="1" applyAlignment="1">
      <alignment horizontal="left"/>
    </xf>
    <xf numFmtId="0" fontId="26" fillId="0" borderId="0" xfId="0" applyFont="1" applyAlignment="1">
      <alignment horizontal="left"/>
    </xf>
    <xf numFmtId="0" fontId="17" fillId="0" borderId="0" xfId="0" applyFont="1" applyBorder="1" applyAlignment="1">
      <alignment horizontal="left"/>
    </xf>
    <xf numFmtId="165" fontId="17" fillId="0" borderId="0" xfId="0" applyNumberFormat="1" applyFont="1" applyAlignment="1">
      <alignment horizontal="left"/>
    </xf>
    <xf numFmtId="166" fontId="17" fillId="0" borderId="0" xfId="0" applyNumberFormat="1" applyFont="1" applyBorder="1" applyAlignment="1">
      <alignment horizontal="left"/>
    </xf>
    <xf numFmtId="168" fontId="17" fillId="0" borderId="0" xfId="0" applyNumberFormat="1" applyFont="1" applyAlignment="1">
      <alignment horizontal="left"/>
    </xf>
    <xf numFmtId="2" fontId="17" fillId="0" borderId="0" xfId="0" applyNumberFormat="1" applyFont="1" applyAlignment="1">
      <alignment horizontal="left"/>
    </xf>
    <xf numFmtId="2" fontId="20" fillId="0" borderId="0" xfId="0" applyNumberFormat="1" applyFont="1" applyAlignment="1">
      <alignment horizontal="left"/>
    </xf>
    <xf numFmtId="2" fontId="1" fillId="0" borderId="0" xfId="0" applyNumberFormat="1" applyFont="1" applyBorder="1"/>
    <xf numFmtId="2" fontId="1" fillId="0" borderId="4" xfId="0" applyNumberFormat="1" applyFont="1" applyBorder="1"/>
    <xf numFmtId="165" fontId="0" fillId="0" borderId="13" xfId="0" applyNumberFormat="1" applyBorder="1"/>
    <xf numFmtId="165" fontId="0" fillId="0" borderId="15" xfId="0" applyNumberFormat="1" applyBorder="1"/>
    <xf numFmtId="165" fontId="0" fillId="0" borderId="1" xfId="0" applyNumberFormat="1" applyBorder="1"/>
    <xf numFmtId="165" fontId="0" fillId="0" borderId="2" xfId="0" applyNumberFormat="1" applyBorder="1"/>
    <xf numFmtId="165" fontId="1" fillId="0" borderId="3" xfId="0" applyNumberFormat="1" applyFont="1" applyBorder="1"/>
    <xf numFmtId="165" fontId="0" fillId="0" borderId="5" xfId="0" applyNumberFormat="1" applyBorder="1"/>
    <xf numFmtId="0" fontId="17" fillId="0" borderId="0" xfId="0" applyFont="1" applyFill="1"/>
    <xf numFmtId="165" fontId="0" fillId="0" borderId="0" xfId="0" applyNumberFormat="1" applyAlignment="1">
      <alignment horizontal="left" indent="3"/>
    </xf>
    <xf numFmtId="166" fontId="17" fillId="0" borderId="0" xfId="0" applyNumberFormat="1" applyFont="1"/>
    <xf numFmtId="0" fontId="17" fillId="0" borderId="0" xfId="0" applyFont="1" applyAlignment="1">
      <alignment horizontal="left" vertical="center"/>
    </xf>
    <xf numFmtId="0" fontId="17" fillId="0" borderId="0" xfId="0" applyFont="1" applyAlignment="1">
      <alignment vertical="center"/>
    </xf>
    <xf numFmtId="166" fontId="27" fillId="0" borderId="0" xfId="0" applyNumberFormat="1" applyFont="1" applyAlignment="1">
      <alignment horizontal="left"/>
    </xf>
    <xf numFmtId="166" fontId="17" fillId="0" borderId="0" xfId="0" applyNumberFormat="1" applyFont="1" applyAlignment="1">
      <alignment horizontal="left"/>
    </xf>
    <xf numFmtId="165" fontId="17" fillId="0" borderId="0" xfId="0" applyNumberFormat="1" applyFont="1"/>
    <xf numFmtId="14" fontId="27" fillId="0" borderId="0" xfId="0" applyNumberFormat="1" applyFont="1" applyAlignment="1">
      <alignment horizontal="center"/>
    </xf>
    <xf numFmtId="0" fontId="17" fillId="0" borderId="0" xfId="0" applyFont="1" applyAlignment="1">
      <alignment horizontal="center"/>
    </xf>
    <xf numFmtId="1" fontId="17" fillId="0" borderId="0" xfId="0" applyNumberFormat="1" applyFont="1" applyAlignment="1">
      <alignment horizontal="center"/>
    </xf>
    <xf numFmtId="0" fontId="27" fillId="0" borderId="0" xfId="0" applyFont="1"/>
    <xf numFmtId="0" fontId="17" fillId="6" borderId="0" xfId="0" applyFont="1" applyFill="1"/>
    <xf numFmtId="0" fontId="27" fillId="6" borderId="0" xfId="0" applyFont="1" applyFill="1"/>
    <xf numFmtId="0" fontId="17" fillId="5" borderId="0" xfId="0" applyFont="1" applyFill="1" applyAlignment="1">
      <alignment horizontal="left" vertical="center"/>
    </xf>
    <xf numFmtId="0" fontId="28" fillId="6" borderId="0" xfId="39" applyFont="1" applyFill="1" applyAlignment="1"/>
    <xf numFmtId="166" fontId="17" fillId="5" borderId="0" xfId="0" applyNumberFormat="1" applyFont="1" applyFill="1" applyAlignment="1">
      <alignment horizontal="left"/>
    </xf>
    <xf numFmtId="165" fontId="23" fillId="5" borderId="0" xfId="0" applyNumberFormat="1" applyFont="1" applyFill="1"/>
    <xf numFmtId="0" fontId="23" fillId="6" borderId="0" xfId="0" applyFont="1" applyFill="1" applyAlignment="1">
      <alignment horizontal="left"/>
    </xf>
    <xf numFmtId="0" fontId="17" fillId="0" borderId="0" xfId="0" applyFont="1" applyFill="1" applyAlignment="1">
      <alignment horizontal="left" vertical="center"/>
    </xf>
    <xf numFmtId="0" fontId="17" fillId="0" borderId="0" xfId="0" applyFont="1" applyFill="1" applyAlignment="1">
      <alignment vertical="center"/>
    </xf>
    <xf numFmtId="166" fontId="23" fillId="0" borderId="0" xfId="0" applyNumberFormat="1" applyFont="1" applyFill="1" applyAlignment="1">
      <alignment horizontal="left"/>
    </xf>
    <xf numFmtId="165" fontId="23" fillId="0" borderId="0" xfId="0" applyNumberFormat="1" applyFont="1" applyFill="1"/>
    <xf numFmtId="0" fontId="23" fillId="0" borderId="0" xfId="0" applyFont="1" applyFill="1" applyAlignment="1">
      <alignment horizontal="left"/>
    </xf>
    <xf numFmtId="1" fontId="23" fillId="0" borderId="0" xfId="0" applyNumberFormat="1" applyFont="1" applyFill="1"/>
    <xf numFmtId="0" fontId="23" fillId="0" borderId="0" xfId="0" applyFont="1" applyFill="1"/>
    <xf numFmtId="0" fontId="10" fillId="0" borderId="0" xfId="0" applyFont="1" applyAlignment="1">
      <alignment horizontal="left"/>
    </xf>
    <xf numFmtId="0" fontId="10" fillId="0" borderId="0" xfId="0" applyFont="1" applyAlignment="1">
      <alignment horizontal="left" vertical="center"/>
    </xf>
    <xf numFmtId="0" fontId="9" fillId="0" borderId="0" xfId="0" applyFont="1" applyAlignment="1">
      <alignment horizontal="left"/>
    </xf>
    <xf numFmtId="166" fontId="29" fillId="0" borderId="0" xfId="0" applyNumberFormat="1" applyFont="1" applyAlignment="1">
      <alignment horizontal="left"/>
    </xf>
    <xf numFmtId="166" fontId="9" fillId="0" borderId="0" xfId="0" applyNumberFormat="1" applyFont="1" applyAlignment="1">
      <alignment horizontal="left"/>
    </xf>
    <xf numFmtId="166" fontId="10" fillId="0" borderId="0" xfId="0" applyNumberFormat="1" applyFont="1" applyAlignment="1">
      <alignment horizontal="left"/>
    </xf>
    <xf numFmtId="165" fontId="10" fillId="0" borderId="0" xfId="0" applyNumberFormat="1" applyFont="1" applyAlignment="1">
      <alignment horizontal="left"/>
    </xf>
    <xf numFmtId="1" fontId="10" fillId="0" borderId="0" xfId="0" applyNumberFormat="1" applyFont="1" applyAlignment="1">
      <alignment horizontal="left"/>
    </xf>
  </cellXfs>
  <cellStyles count="41">
    <cellStyle name="Followed Hyperlink" xfId="2"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8" builtinId="9" hidden="1"/>
    <cellStyle name="Hyperlink" xfId="1" builtinId="8" hidden="1"/>
    <cellStyle name="Hyperlink" xfId="3" builtinId="8" hidden="1"/>
    <cellStyle name="Hyperlink" xfId="37" builtinId="8" hidden="1"/>
    <cellStyle name="Hyperlink" xfId="39" builtinId="8"/>
    <cellStyle name="Normal" xfId="0" builtinId="0"/>
    <cellStyle name="Normal 2" xfId="40" xr:uid="{DD746798-07E9-464F-8582-E0ECFB39F4F7}"/>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3.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sz="1200" b="0" i="0"/>
              <a:t>Pulse10 RAS5</a:t>
            </a:r>
          </a:p>
        </c:rich>
      </c:tx>
      <c:overlay val="0"/>
    </c:title>
    <c:autoTitleDeleted val="0"/>
    <c:plotArea>
      <c:layout>
        <c:manualLayout>
          <c:layoutTarget val="inner"/>
          <c:xMode val="edge"/>
          <c:yMode val="edge"/>
          <c:x val="7.2662450493887101E-2"/>
          <c:y val="8.18763326226013E-2"/>
          <c:w val="0.89847763810835801"/>
          <c:h val="0.86407971391635696"/>
        </c:manualLayout>
      </c:layout>
      <c:lineChart>
        <c:grouping val="standard"/>
        <c:varyColors val="0"/>
        <c:ser>
          <c:idx val="1"/>
          <c:order val="0"/>
          <c:tx>
            <c:v>alkalinity</c:v>
          </c:tx>
          <c:spPr>
            <a:ln w="12700"/>
          </c:spPr>
          <c:marker>
            <c:symbol val="circle"/>
            <c:size val="8"/>
            <c:spPr>
              <a:noFill/>
            </c:spPr>
          </c:marker>
          <c:cat>
            <c:numRef>
              <c:f>'CO2'!$B$9:$B$19</c:f>
              <c:numCache>
                <c:formatCode>General</c:formatCode>
                <c:ptCount val="11"/>
                <c:pt idx="0">
                  <c:v>2</c:v>
                </c:pt>
                <c:pt idx="1">
                  <c:v>4</c:v>
                </c:pt>
                <c:pt idx="2">
                  <c:v>6</c:v>
                </c:pt>
                <c:pt idx="3">
                  <c:v>8</c:v>
                </c:pt>
                <c:pt idx="4">
                  <c:v>10</c:v>
                </c:pt>
                <c:pt idx="5">
                  <c:v>12</c:v>
                </c:pt>
                <c:pt idx="6">
                  <c:v>14</c:v>
                </c:pt>
                <c:pt idx="7">
                  <c:v>16</c:v>
                </c:pt>
                <c:pt idx="8">
                  <c:v>18</c:v>
                </c:pt>
                <c:pt idx="9">
                  <c:v>20</c:v>
                </c:pt>
                <c:pt idx="10">
                  <c:v>22</c:v>
                </c:pt>
              </c:numCache>
            </c:numRef>
          </c:cat>
          <c:val>
            <c:numRef>
              <c:f>'CO2'!$F$9:$F$19</c:f>
              <c:numCache>
                <c:formatCode>General</c:formatCode>
                <c:ptCount val="11"/>
                <c:pt idx="0">
                  <c:v>2255</c:v>
                </c:pt>
                <c:pt idx="1">
                  <c:v>2279.21</c:v>
                </c:pt>
                <c:pt idx="2">
                  <c:v>2271.42</c:v>
                </c:pt>
                <c:pt idx="3">
                  <c:v>2275.1</c:v>
                </c:pt>
                <c:pt idx="4">
                  <c:v>2251.04</c:v>
                </c:pt>
                <c:pt idx="5">
                  <c:v>2280.08</c:v>
                </c:pt>
                <c:pt idx="6">
                  <c:v>2244.4499999999998</c:v>
                </c:pt>
                <c:pt idx="7">
                  <c:v>2242.04</c:v>
                </c:pt>
                <c:pt idx="8">
                  <c:v>2249.8000000000002</c:v>
                </c:pt>
                <c:pt idx="9">
                  <c:v>2237.7199999999998</c:v>
                </c:pt>
                <c:pt idx="10">
                  <c:v>2281.69</c:v>
                </c:pt>
              </c:numCache>
            </c:numRef>
          </c:val>
          <c:smooth val="0"/>
          <c:extLst>
            <c:ext xmlns:c16="http://schemas.microsoft.com/office/drawing/2014/chart" uri="{C3380CC4-5D6E-409C-BE32-E72D297353CC}">
              <c16:uniqueId val="{00000000-23D0-7642-BFCC-20DAE352C6FC}"/>
            </c:ext>
          </c:extLst>
        </c:ser>
        <c:ser>
          <c:idx val="0"/>
          <c:order val="1"/>
          <c:tx>
            <c:strRef>
              <c:f>'CO2'!$E$7</c:f>
              <c:strCache>
                <c:ptCount val="1"/>
                <c:pt idx="0">
                  <c:v>Corrected TCO2</c:v>
                </c:pt>
              </c:strCache>
            </c:strRef>
          </c:tx>
          <c:spPr>
            <a:ln w="12700"/>
          </c:spPr>
          <c:marker>
            <c:symbol val="circle"/>
            <c:size val="8"/>
            <c:spPr>
              <a:noFill/>
            </c:spPr>
          </c:marker>
          <c:cat>
            <c:numRef>
              <c:f>'CO2'!$B$9:$B$19</c:f>
              <c:numCache>
                <c:formatCode>General</c:formatCode>
                <c:ptCount val="11"/>
                <c:pt idx="0">
                  <c:v>2</c:v>
                </c:pt>
                <c:pt idx="1">
                  <c:v>4</c:v>
                </c:pt>
                <c:pt idx="2">
                  <c:v>6</c:v>
                </c:pt>
                <c:pt idx="3">
                  <c:v>8</c:v>
                </c:pt>
                <c:pt idx="4">
                  <c:v>10</c:v>
                </c:pt>
                <c:pt idx="5">
                  <c:v>12</c:v>
                </c:pt>
                <c:pt idx="6">
                  <c:v>14</c:v>
                </c:pt>
                <c:pt idx="7">
                  <c:v>16</c:v>
                </c:pt>
                <c:pt idx="8">
                  <c:v>18</c:v>
                </c:pt>
                <c:pt idx="9">
                  <c:v>20</c:v>
                </c:pt>
                <c:pt idx="10">
                  <c:v>22</c:v>
                </c:pt>
              </c:numCache>
            </c:numRef>
          </c:cat>
          <c:val>
            <c:numRef>
              <c:f>'CO2'!$E$9:$E$19</c:f>
              <c:numCache>
                <c:formatCode>General</c:formatCode>
                <c:ptCount val="11"/>
                <c:pt idx="0">
                  <c:v>2311.56</c:v>
                </c:pt>
                <c:pt idx="1">
                  <c:v>2181.25</c:v>
                </c:pt>
                <c:pt idx="2">
                  <c:v>2120.64</c:v>
                </c:pt>
                <c:pt idx="3">
                  <c:v>2101.9699999999998</c:v>
                </c:pt>
                <c:pt idx="4">
                  <c:v>2088.2199999999998</c:v>
                </c:pt>
                <c:pt idx="5">
                  <c:v>2109.4</c:v>
                </c:pt>
                <c:pt idx="6">
                  <c:v>2097.34</c:v>
                </c:pt>
                <c:pt idx="7">
                  <c:v>2078.73</c:v>
                </c:pt>
                <c:pt idx="8">
                  <c:v>2084.89</c:v>
                </c:pt>
                <c:pt idx="9">
                  <c:v>2070.59</c:v>
                </c:pt>
                <c:pt idx="10">
                  <c:v>2077.39</c:v>
                </c:pt>
              </c:numCache>
            </c:numRef>
          </c:val>
          <c:smooth val="0"/>
          <c:extLst>
            <c:ext xmlns:c16="http://schemas.microsoft.com/office/drawing/2014/chart" uri="{C3380CC4-5D6E-409C-BE32-E72D297353CC}">
              <c16:uniqueId val="{00000001-23D0-7642-BFCC-20DAE352C6FC}"/>
            </c:ext>
          </c:extLst>
        </c:ser>
        <c:dLbls>
          <c:showLegendKey val="0"/>
          <c:showVal val="0"/>
          <c:showCatName val="0"/>
          <c:showSerName val="0"/>
          <c:showPercent val="0"/>
          <c:showBubbleSize val="0"/>
        </c:dLbls>
        <c:marker val="1"/>
        <c:smooth val="0"/>
        <c:axId val="-2101451912"/>
        <c:axId val="-2098921144"/>
      </c:lineChart>
      <c:catAx>
        <c:axId val="-2101451912"/>
        <c:scaling>
          <c:orientation val="minMax"/>
        </c:scaling>
        <c:delete val="0"/>
        <c:axPos val="b"/>
        <c:numFmt formatCode="General" sourceLinked="1"/>
        <c:majorTickMark val="out"/>
        <c:minorTickMark val="none"/>
        <c:tickLblPos val="nextTo"/>
        <c:crossAx val="-2098921144"/>
        <c:crosses val="autoZero"/>
        <c:auto val="1"/>
        <c:lblAlgn val="ctr"/>
        <c:lblOffset val="100"/>
        <c:noMultiLvlLbl val="0"/>
      </c:catAx>
      <c:valAx>
        <c:axId val="-2098921144"/>
        <c:scaling>
          <c:orientation val="minMax"/>
        </c:scaling>
        <c:delete val="0"/>
        <c:axPos val="l"/>
        <c:majorGridlines/>
        <c:numFmt formatCode="General" sourceLinked="1"/>
        <c:majorTickMark val="out"/>
        <c:minorTickMark val="none"/>
        <c:tickLblPos val="nextTo"/>
        <c:crossAx val="-2101451912"/>
        <c:crosses val="autoZero"/>
        <c:crossBetween val="between"/>
      </c:valAx>
    </c:plotArea>
    <c:legend>
      <c:legendPos val="r"/>
      <c:layout>
        <c:manualLayout>
          <c:xMode val="edge"/>
          <c:yMode val="edge"/>
          <c:x val="0.57352577448693698"/>
          <c:y val="3.9268841394825602E-2"/>
          <c:w val="0.19188178018503199"/>
          <c:h val="8.5641421687960601E-2"/>
        </c:manualLayout>
      </c:layout>
      <c:overlay val="0"/>
    </c:legend>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scatterChart>
        <c:scatterStyle val="lineMarker"/>
        <c:varyColors val="0"/>
        <c:ser>
          <c:idx val="0"/>
          <c:order val="0"/>
          <c:spPr>
            <a:ln w="47625">
              <a:noFill/>
            </a:ln>
          </c:spPr>
          <c:trendline>
            <c:trendlineType val="linear"/>
            <c:dispRSqr val="1"/>
            <c:dispEq val="1"/>
            <c:trendlineLbl>
              <c:layout>
                <c:manualLayout>
                  <c:x val="2.91301399825022E-2"/>
                  <c:y val="-0.637375328083989"/>
                </c:manualLayout>
              </c:layout>
              <c:numFmt formatCode="General" sourceLinked="0"/>
            </c:trendlineLbl>
          </c:trendline>
          <c:xVal>
            <c:numRef>
              <c:f>plots!$D$2:$D$32</c:f>
              <c:numCache>
                <c:formatCode>General</c:formatCode>
                <c:ptCount val="31"/>
                <c:pt idx="0">
                  <c:v>7.7456779002620673</c:v>
                </c:pt>
                <c:pt idx="1">
                  <c:v>7.7456779002620673</c:v>
                </c:pt>
                <c:pt idx="2">
                  <c:v>7.7456779002620673</c:v>
                </c:pt>
                <c:pt idx="3">
                  <c:v>7.6876533859507372</c:v>
                </c:pt>
                <c:pt idx="4">
                  <c:v>7.6876533859507372</c:v>
                </c:pt>
                <c:pt idx="5">
                  <c:v>7.6876533859507372</c:v>
                </c:pt>
                <c:pt idx="6">
                  <c:v>7.6876533859507372</c:v>
                </c:pt>
                <c:pt idx="7">
                  <c:v>7.6876533859507372</c:v>
                </c:pt>
                <c:pt idx="8">
                  <c:v>7.6594732088998621</c:v>
                </c:pt>
                <c:pt idx="9">
                  <c:v>7.6594732088998621</c:v>
                </c:pt>
                <c:pt idx="10">
                  <c:v>7.6594732088998621</c:v>
                </c:pt>
                <c:pt idx="11">
                  <c:v>7.6594732088998621</c:v>
                </c:pt>
                <c:pt idx="12">
                  <c:v>7.6506302792132601</c:v>
                </c:pt>
                <c:pt idx="13">
                  <c:v>7.6506302792132601</c:v>
                </c:pt>
                <c:pt idx="14">
                  <c:v>7.6506302792132601</c:v>
                </c:pt>
                <c:pt idx="15">
                  <c:v>7.6506302792132601</c:v>
                </c:pt>
                <c:pt idx="16">
                  <c:v>7.6440673074368091</c:v>
                </c:pt>
                <c:pt idx="17">
                  <c:v>7.6440673074368091</c:v>
                </c:pt>
                <c:pt idx="18">
                  <c:v>7.6440673074368091</c:v>
                </c:pt>
                <c:pt idx="19">
                  <c:v>7.6541588258425142</c:v>
                </c:pt>
                <c:pt idx="20">
                  <c:v>7.6541588258425142</c:v>
                </c:pt>
                <c:pt idx="21">
                  <c:v>7.6484251541445492</c:v>
                </c:pt>
                <c:pt idx="22">
                  <c:v>7.6484251541445492</c:v>
                </c:pt>
                <c:pt idx="23">
                  <c:v>7.6484251541445492</c:v>
                </c:pt>
                <c:pt idx="24">
                  <c:v>7.6395124092942872</c:v>
                </c:pt>
                <c:pt idx="25">
                  <c:v>7.6395124092942872</c:v>
                </c:pt>
                <c:pt idx="26">
                  <c:v>7.6424713750473954</c:v>
                </c:pt>
                <c:pt idx="27">
                  <c:v>7.6424713750473954</c:v>
                </c:pt>
                <c:pt idx="28">
                  <c:v>7.6355888698023362</c:v>
                </c:pt>
                <c:pt idx="29">
                  <c:v>7.6355888698023362</c:v>
                </c:pt>
                <c:pt idx="30">
                  <c:v>7.6388675770726806</c:v>
                </c:pt>
              </c:numCache>
            </c:numRef>
          </c:xVal>
          <c:yVal>
            <c:numRef>
              <c:f>plots!$B$2:$B$32</c:f>
              <c:numCache>
                <c:formatCode>General</c:formatCode>
                <c:ptCount val="31"/>
                <c:pt idx="0">
                  <c:v>-2.7857142857141692E-3</c:v>
                </c:pt>
                <c:pt idx="1">
                  <c:v>-2.1785714285714186E-2</c:v>
                </c:pt>
                <c:pt idx="2">
                  <c:v>-5.3785714285714215E-2</c:v>
                </c:pt>
                <c:pt idx="3">
                  <c:v>0.81321428571428578</c:v>
                </c:pt>
                <c:pt idx="4">
                  <c:v>0.73921428571428571</c:v>
                </c:pt>
                <c:pt idx="5">
                  <c:v>0.74621428571428583</c:v>
                </c:pt>
                <c:pt idx="6">
                  <c:v>0.68321428571428588</c:v>
                </c:pt>
                <c:pt idx="7">
                  <c:v>0.7102142857142858</c:v>
                </c:pt>
                <c:pt idx="8">
                  <c:v>0.9732142857142857</c:v>
                </c:pt>
                <c:pt idx="9">
                  <c:v>0.90521428571428586</c:v>
                </c:pt>
                <c:pt idx="10">
                  <c:v>0.91221428571428576</c:v>
                </c:pt>
                <c:pt idx="11">
                  <c:v>0.88021428571428573</c:v>
                </c:pt>
                <c:pt idx="12">
                  <c:v>1.2522142857142859</c:v>
                </c:pt>
                <c:pt idx="13">
                  <c:v>1.1362142857142858</c:v>
                </c:pt>
                <c:pt idx="14">
                  <c:v>1.1602142857142859</c:v>
                </c:pt>
                <c:pt idx="15">
                  <c:v>1.155214285714286</c:v>
                </c:pt>
                <c:pt idx="16">
                  <c:v>1.1922142857142859</c:v>
                </c:pt>
                <c:pt idx="17">
                  <c:v>1.1292142857142857</c:v>
                </c:pt>
                <c:pt idx="18">
                  <c:v>1.1452142857142857</c:v>
                </c:pt>
                <c:pt idx="19">
                  <c:v>1.1052142857142857</c:v>
                </c:pt>
                <c:pt idx="20">
                  <c:v>1.0772142857142857</c:v>
                </c:pt>
                <c:pt idx="21">
                  <c:v>1.0812142857142857</c:v>
                </c:pt>
                <c:pt idx="22">
                  <c:v>1.058214285714286</c:v>
                </c:pt>
                <c:pt idx="23">
                  <c:v>1.0412142857142856</c:v>
                </c:pt>
                <c:pt idx="24">
                  <c:v>1.1232142857142859</c:v>
                </c:pt>
                <c:pt idx="25">
                  <c:v>1.030214285714286</c:v>
                </c:pt>
                <c:pt idx="26">
                  <c:v>1.2932142857142859</c:v>
                </c:pt>
                <c:pt idx="27">
                  <c:v>1.280214285714286</c:v>
                </c:pt>
                <c:pt idx="28">
                  <c:v>1.0602142857142858</c:v>
                </c:pt>
                <c:pt idx="29">
                  <c:v>1.0932142857142857</c:v>
                </c:pt>
                <c:pt idx="30">
                  <c:v>0.91821428571428576</c:v>
                </c:pt>
              </c:numCache>
            </c:numRef>
          </c:yVal>
          <c:smooth val="0"/>
          <c:extLst>
            <c:ext xmlns:c16="http://schemas.microsoft.com/office/drawing/2014/chart" uri="{C3380CC4-5D6E-409C-BE32-E72D297353CC}">
              <c16:uniqueId val="{00000001-8DFC-F544-8A94-F824E42FA258}"/>
            </c:ext>
          </c:extLst>
        </c:ser>
        <c:dLbls>
          <c:showLegendKey val="0"/>
          <c:showVal val="0"/>
          <c:showCatName val="0"/>
          <c:showSerName val="0"/>
          <c:showPercent val="0"/>
          <c:showBubbleSize val="0"/>
        </c:dLbls>
        <c:axId val="-2097277512"/>
        <c:axId val="-2101634024"/>
      </c:scatterChart>
      <c:valAx>
        <c:axId val="-2097277512"/>
        <c:scaling>
          <c:orientation val="minMax"/>
        </c:scaling>
        <c:delete val="0"/>
        <c:axPos val="b"/>
        <c:numFmt formatCode="General" sourceLinked="1"/>
        <c:majorTickMark val="out"/>
        <c:minorTickMark val="none"/>
        <c:tickLblPos val="nextTo"/>
        <c:crossAx val="-2101634024"/>
        <c:crosses val="autoZero"/>
        <c:crossBetween val="midCat"/>
      </c:valAx>
      <c:valAx>
        <c:axId val="-2101634024"/>
        <c:scaling>
          <c:orientation val="minMax"/>
        </c:scaling>
        <c:delete val="0"/>
        <c:axPos val="l"/>
        <c:majorGridlines/>
        <c:numFmt formatCode="General" sourceLinked="1"/>
        <c:majorTickMark val="out"/>
        <c:minorTickMark val="none"/>
        <c:tickLblPos val="nextTo"/>
        <c:crossAx val="-2097277512"/>
        <c:crosses val="autoZero"/>
        <c:crossBetween val="midCat"/>
      </c:valAx>
    </c:plotArea>
    <c:plotVisOnly val="1"/>
    <c:dispBlanksAs val="gap"/>
    <c:showDLblsOverMax val="0"/>
  </c:chart>
  <c:printSettings>
    <c:headerFooter/>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RAS5_Pulse10 and CTD casts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nitrate</c:v>
          </c:tx>
          <c:spPr>
            <a:ln w="19050" cap="rnd">
              <a:solidFill>
                <a:schemeClr val="accent1"/>
              </a:solidFill>
              <a:round/>
            </a:ln>
            <a:effectLst/>
          </c:spPr>
          <c:marker>
            <c:symbol val="circle"/>
            <c:size val="8"/>
            <c:spPr>
              <a:solidFill>
                <a:schemeClr val="accent1"/>
              </a:solidFill>
              <a:ln w="9525">
                <a:solidFill>
                  <a:schemeClr val="accent1"/>
                </a:solidFill>
              </a:ln>
              <a:effectLst/>
            </c:spPr>
          </c:marker>
          <c:dPt>
            <c:idx val="0"/>
            <c:marker>
              <c:symbol val="circle"/>
              <c:size val="8"/>
              <c:spPr>
                <a:solidFill>
                  <a:schemeClr val="bg1"/>
                </a:solidFill>
                <a:ln w="9525">
                  <a:solidFill>
                    <a:schemeClr val="accent1"/>
                  </a:solidFill>
                </a:ln>
                <a:effectLst/>
              </c:spPr>
            </c:marker>
            <c:bubble3D val="0"/>
            <c:spPr>
              <a:ln w="19050" cap="rnd">
                <a:noFill/>
                <a:round/>
              </a:ln>
              <a:effectLst/>
            </c:spPr>
            <c:extLst>
              <c:ext xmlns:c16="http://schemas.microsoft.com/office/drawing/2014/chart" uri="{C3380CC4-5D6E-409C-BE32-E72D297353CC}">
                <c16:uniqueId val="{0000000C-5E85-4245-A4E7-188C85B18C54}"/>
              </c:ext>
            </c:extLst>
          </c:dPt>
          <c:dPt>
            <c:idx val="1"/>
            <c:marker>
              <c:symbol val="circle"/>
              <c:size val="8"/>
              <c:spPr>
                <a:solidFill>
                  <a:schemeClr val="bg1"/>
                </a:solidFill>
                <a:ln w="9525">
                  <a:solidFill>
                    <a:schemeClr val="accent1"/>
                  </a:solidFill>
                </a:ln>
                <a:effectLst/>
              </c:spPr>
            </c:marker>
            <c:bubble3D val="0"/>
            <c:extLst>
              <c:ext xmlns:c16="http://schemas.microsoft.com/office/drawing/2014/chart" uri="{C3380CC4-5D6E-409C-BE32-E72D297353CC}">
                <c16:uniqueId val="{00000013-5E85-4245-A4E7-188C85B18C54}"/>
              </c:ext>
            </c:extLst>
          </c:dPt>
          <c:dPt>
            <c:idx val="2"/>
            <c:marker>
              <c:symbol val="circle"/>
              <c:size val="8"/>
              <c:spPr>
                <a:solidFill>
                  <a:schemeClr val="bg1"/>
                </a:solidFill>
                <a:ln w="9525">
                  <a:solidFill>
                    <a:schemeClr val="accent1"/>
                  </a:solidFill>
                </a:ln>
                <a:effectLst/>
              </c:spPr>
            </c:marker>
            <c:bubble3D val="0"/>
            <c:spPr>
              <a:ln w="19050" cap="rnd">
                <a:noFill/>
                <a:round/>
              </a:ln>
              <a:effectLst/>
            </c:spPr>
            <c:extLst>
              <c:ext xmlns:c16="http://schemas.microsoft.com/office/drawing/2014/chart" uri="{C3380CC4-5D6E-409C-BE32-E72D297353CC}">
                <c16:uniqueId val="{0000000D-5E85-4245-A4E7-188C85B18C54}"/>
              </c:ext>
            </c:extLst>
          </c:dPt>
          <c:dPt>
            <c:idx val="3"/>
            <c:marker>
              <c:symbol val="circle"/>
              <c:size val="8"/>
              <c:spPr>
                <a:solidFill>
                  <a:schemeClr val="bg1"/>
                </a:solidFill>
                <a:ln w="9525">
                  <a:solidFill>
                    <a:schemeClr val="accent1"/>
                  </a:solidFill>
                </a:ln>
                <a:effectLst/>
              </c:spPr>
            </c:marker>
            <c:bubble3D val="0"/>
            <c:spPr>
              <a:ln w="19050" cap="rnd">
                <a:noFill/>
                <a:round/>
              </a:ln>
              <a:effectLst/>
            </c:spPr>
            <c:extLst>
              <c:ext xmlns:c16="http://schemas.microsoft.com/office/drawing/2014/chart" uri="{C3380CC4-5D6E-409C-BE32-E72D297353CC}">
                <c16:uniqueId val="{0000000B-5E85-4245-A4E7-188C85B18C54}"/>
              </c:ext>
            </c:extLst>
          </c:dPt>
          <c:dPt>
            <c:idx val="4"/>
            <c:marker>
              <c:symbol val="circle"/>
              <c:size val="8"/>
              <c:spPr>
                <a:solidFill>
                  <a:schemeClr val="accent1"/>
                </a:solidFill>
                <a:ln w="9525">
                  <a:solidFill>
                    <a:schemeClr val="accent1"/>
                  </a:solidFill>
                </a:ln>
                <a:effectLst/>
              </c:spPr>
            </c:marker>
            <c:bubble3D val="0"/>
            <c:spPr>
              <a:ln w="19050" cap="rnd">
                <a:noFill/>
                <a:round/>
              </a:ln>
              <a:effectLst/>
            </c:spPr>
            <c:extLst>
              <c:ext xmlns:c16="http://schemas.microsoft.com/office/drawing/2014/chart" uri="{C3380CC4-5D6E-409C-BE32-E72D297353CC}">
                <c16:uniqueId val="{00000009-5E85-4245-A4E7-188C85B18C54}"/>
              </c:ext>
            </c:extLst>
          </c:dPt>
          <c:dPt>
            <c:idx val="15"/>
            <c:marker>
              <c:symbol val="circle"/>
              <c:size val="8"/>
              <c:spPr>
                <a:noFill/>
                <a:ln w="9525">
                  <a:solidFill>
                    <a:schemeClr val="accent1"/>
                  </a:solidFill>
                </a:ln>
                <a:effectLst/>
              </c:spPr>
            </c:marker>
            <c:bubble3D val="0"/>
            <c:spPr>
              <a:ln w="19050" cap="rnd">
                <a:noFill/>
                <a:round/>
              </a:ln>
              <a:effectLst/>
            </c:spPr>
            <c:extLst>
              <c:ext xmlns:c16="http://schemas.microsoft.com/office/drawing/2014/chart" uri="{C3380CC4-5D6E-409C-BE32-E72D297353CC}">
                <c16:uniqueId val="{00000004-5E85-4245-A4E7-188C85B18C54}"/>
              </c:ext>
            </c:extLst>
          </c:dPt>
          <c:dPt>
            <c:idx val="16"/>
            <c:marker>
              <c:symbol val="circle"/>
              <c:size val="8"/>
              <c:spPr>
                <a:noFill/>
                <a:ln w="9525">
                  <a:solidFill>
                    <a:schemeClr val="accent1"/>
                  </a:solidFill>
                </a:ln>
                <a:effectLst/>
              </c:spPr>
            </c:marker>
            <c:bubble3D val="0"/>
            <c:spPr>
              <a:ln w="19050" cap="rnd">
                <a:noFill/>
                <a:round/>
              </a:ln>
              <a:effectLst/>
            </c:spPr>
            <c:extLst>
              <c:ext xmlns:c16="http://schemas.microsoft.com/office/drawing/2014/chart" uri="{C3380CC4-5D6E-409C-BE32-E72D297353CC}">
                <c16:uniqueId val="{00000007-5E85-4245-A4E7-188C85B18C54}"/>
              </c:ext>
            </c:extLst>
          </c:dPt>
          <c:cat>
            <c:numRef>
              <c:f>plots!$A$37:$A$53</c:f>
              <c:numCache>
                <c:formatCode>m/d/yy\ h:mm</c:formatCode>
                <c:ptCount val="17"/>
                <c:pt idx="0">
                  <c:v>41404.708333333336</c:v>
                </c:pt>
                <c:pt idx="1">
                  <c:v>41419.708333333336</c:v>
                </c:pt>
                <c:pt idx="2">
                  <c:v>41434.708333333336</c:v>
                </c:pt>
                <c:pt idx="3">
                  <c:v>41449.708333333336</c:v>
                </c:pt>
                <c:pt idx="4">
                  <c:v>41464.708333333336</c:v>
                </c:pt>
                <c:pt idx="5">
                  <c:v>41479.708333333336</c:v>
                </c:pt>
                <c:pt idx="6">
                  <c:v>41494.708333333336</c:v>
                </c:pt>
                <c:pt idx="7">
                  <c:v>41509.708333333336</c:v>
                </c:pt>
                <c:pt idx="8">
                  <c:v>41524.708333333336</c:v>
                </c:pt>
                <c:pt idx="9">
                  <c:v>41539.708333333336</c:v>
                </c:pt>
                <c:pt idx="10">
                  <c:v>41554.708333333336</c:v>
                </c:pt>
                <c:pt idx="11" formatCode="m/d/yy">
                  <c:v>41396</c:v>
                </c:pt>
                <c:pt idx="12" formatCode="m/d/yy">
                  <c:v>41396</c:v>
                </c:pt>
                <c:pt idx="13" formatCode="m/d/yy">
                  <c:v>41396</c:v>
                </c:pt>
                <c:pt idx="14" formatCode="m/d/yy">
                  <c:v>41396</c:v>
                </c:pt>
                <c:pt idx="15" formatCode="m/d/yy">
                  <c:v>41561</c:v>
                </c:pt>
                <c:pt idx="16" formatCode="m/d/yy">
                  <c:v>41561</c:v>
                </c:pt>
              </c:numCache>
            </c:numRef>
          </c:cat>
          <c:val>
            <c:numRef>
              <c:f>plots!$B$37:$B$53</c:f>
              <c:numCache>
                <c:formatCode>0.00</c:formatCode>
                <c:ptCount val="17"/>
                <c:pt idx="0">
                  <c:v>9.9915277987463949</c:v>
                </c:pt>
                <c:pt idx="1">
                  <c:v>9.9040135480873701</c:v>
                </c:pt>
                <c:pt idx="2">
                  <c:v>10.883997911539051</c:v>
                </c:pt>
                <c:pt idx="3">
                  <c:v>11.634798505622461</c:v>
                </c:pt>
                <c:pt idx="4">
                  <c:v>11.653495980766177</c:v>
                </c:pt>
                <c:pt idx="5">
                  <c:v>11.531791613686309</c:v>
                </c:pt>
                <c:pt idx="6">
                  <c:v>12.652565522501874</c:v>
                </c:pt>
                <c:pt idx="7">
                  <c:v>11.017971291939142</c:v>
                </c:pt>
                <c:pt idx="8">
                  <c:v>12.160466969391708</c:v>
                </c:pt>
                <c:pt idx="9">
                  <c:v>12.060799451549538</c:v>
                </c:pt>
                <c:pt idx="10">
                  <c:v>9.2453135296542719</c:v>
                </c:pt>
                <c:pt idx="11">
                  <c:v>8.9430640114470972</c:v>
                </c:pt>
                <c:pt idx="12">
                  <c:v>8.9528018443999642</c:v>
                </c:pt>
                <c:pt idx="13">
                  <c:v>9.9170347841744597</c:v>
                </c:pt>
                <c:pt idx="14">
                  <c:v>9.7027227114382395</c:v>
                </c:pt>
                <c:pt idx="15">
                  <c:v>9.2523675900000004</c:v>
                </c:pt>
                <c:pt idx="16">
                  <c:v>8.8920130274567928</c:v>
                </c:pt>
              </c:numCache>
            </c:numRef>
          </c:val>
          <c:smooth val="0"/>
          <c:extLst>
            <c:ext xmlns:c16="http://schemas.microsoft.com/office/drawing/2014/chart" uri="{C3380CC4-5D6E-409C-BE32-E72D297353CC}">
              <c16:uniqueId val="{00000000-5E85-4245-A4E7-188C85B18C54}"/>
            </c:ext>
          </c:extLst>
        </c:ser>
        <c:ser>
          <c:idx val="1"/>
          <c:order val="1"/>
          <c:tx>
            <c:v>phosphate</c:v>
          </c:tx>
          <c:spPr>
            <a:ln w="19050" cap="rnd">
              <a:solidFill>
                <a:srgbClr val="C00000"/>
              </a:solidFill>
              <a:round/>
            </a:ln>
            <a:effectLst/>
          </c:spPr>
          <c:marker>
            <c:symbol val="circle"/>
            <c:size val="8"/>
            <c:spPr>
              <a:solidFill>
                <a:srgbClr val="C00000"/>
              </a:solidFill>
              <a:ln w="9525">
                <a:solidFill>
                  <a:schemeClr val="accent2"/>
                </a:solidFill>
              </a:ln>
              <a:effectLst/>
            </c:spPr>
          </c:marker>
          <c:dPt>
            <c:idx val="0"/>
            <c:marker>
              <c:symbol val="circle"/>
              <c:size val="8"/>
              <c:spPr>
                <a:solidFill>
                  <a:schemeClr val="bg1"/>
                </a:solidFill>
                <a:ln w="9525">
                  <a:solidFill>
                    <a:schemeClr val="accent2"/>
                  </a:solidFill>
                </a:ln>
                <a:effectLst/>
              </c:spPr>
            </c:marker>
            <c:bubble3D val="0"/>
            <c:extLst>
              <c:ext xmlns:c16="http://schemas.microsoft.com/office/drawing/2014/chart" uri="{C3380CC4-5D6E-409C-BE32-E72D297353CC}">
                <c16:uniqueId val="{00000011-5E85-4245-A4E7-188C85B18C54}"/>
              </c:ext>
            </c:extLst>
          </c:dPt>
          <c:dPt>
            <c:idx val="2"/>
            <c:marker>
              <c:symbol val="circle"/>
              <c:size val="8"/>
              <c:spPr>
                <a:solidFill>
                  <a:schemeClr val="bg1"/>
                </a:solidFill>
                <a:ln w="9525">
                  <a:solidFill>
                    <a:schemeClr val="accent2"/>
                  </a:solidFill>
                </a:ln>
                <a:effectLst/>
              </c:spPr>
            </c:marker>
            <c:bubble3D val="0"/>
            <c:extLst>
              <c:ext xmlns:c16="http://schemas.microsoft.com/office/drawing/2014/chart" uri="{C3380CC4-5D6E-409C-BE32-E72D297353CC}">
                <c16:uniqueId val="{00000012-5E85-4245-A4E7-188C85B18C54}"/>
              </c:ext>
            </c:extLst>
          </c:dPt>
          <c:dPt>
            <c:idx val="4"/>
            <c:marker>
              <c:symbol val="circle"/>
              <c:size val="8"/>
              <c:spPr>
                <a:solidFill>
                  <a:srgbClr val="C00000"/>
                </a:solidFill>
                <a:ln w="9525">
                  <a:solidFill>
                    <a:schemeClr val="accent2"/>
                  </a:solidFill>
                </a:ln>
                <a:effectLst/>
              </c:spPr>
            </c:marker>
            <c:bubble3D val="0"/>
            <c:spPr>
              <a:ln w="19050" cap="rnd">
                <a:noFill/>
                <a:round/>
              </a:ln>
              <a:effectLst/>
            </c:spPr>
            <c:extLst>
              <c:ext xmlns:c16="http://schemas.microsoft.com/office/drawing/2014/chart" uri="{C3380CC4-5D6E-409C-BE32-E72D297353CC}">
                <c16:uniqueId val="{0000000A-5E85-4245-A4E7-188C85B18C54}"/>
              </c:ext>
            </c:extLst>
          </c:dPt>
          <c:dPt>
            <c:idx val="15"/>
            <c:marker>
              <c:symbol val="circle"/>
              <c:size val="8"/>
              <c:spPr>
                <a:solidFill>
                  <a:schemeClr val="bg1"/>
                </a:solidFill>
                <a:ln w="9525">
                  <a:solidFill>
                    <a:schemeClr val="accent2"/>
                  </a:solidFill>
                </a:ln>
                <a:effectLst/>
              </c:spPr>
            </c:marker>
            <c:bubble3D val="0"/>
            <c:spPr>
              <a:ln w="19050" cap="rnd">
                <a:noFill/>
                <a:round/>
              </a:ln>
              <a:effectLst/>
            </c:spPr>
            <c:extLst>
              <c:ext xmlns:c16="http://schemas.microsoft.com/office/drawing/2014/chart" uri="{C3380CC4-5D6E-409C-BE32-E72D297353CC}">
                <c16:uniqueId val="{00000003-5E85-4245-A4E7-188C85B18C54}"/>
              </c:ext>
            </c:extLst>
          </c:dPt>
          <c:val>
            <c:numRef>
              <c:f>plots!$C$37:$C$53</c:f>
              <c:numCache>
                <c:formatCode>0.00</c:formatCode>
                <c:ptCount val="17"/>
                <c:pt idx="0">
                  <c:v>1.3445309365166784</c:v>
                </c:pt>
                <c:pt idx="1">
                  <c:v>1.13081547800858</c:v>
                </c:pt>
                <c:pt idx="2">
                  <c:v>1.2570543112156027</c:v>
                </c:pt>
                <c:pt idx="3">
                  <c:v>1.2057580534476813</c:v>
                </c:pt>
                <c:pt idx="4">
                  <c:v>1.4613045895663124</c:v>
                </c:pt>
                <c:pt idx="5">
                  <c:v>1.1504467029687699</c:v>
                </c:pt>
                <c:pt idx="6">
                  <c:v>1.444741259823709</c:v>
                </c:pt>
                <c:pt idx="7">
                  <c:v>1.7839268352484163</c:v>
                </c:pt>
                <c:pt idx="8">
                  <c:v>1.7720990726338934</c:v>
                </c:pt>
                <c:pt idx="9">
                  <c:v>2.2105537408471982</c:v>
                </c:pt>
                <c:pt idx="10">
                  <c:v>2.4184770000393048</c:v>
                </c:pt>
                <c:pt idx="11">
                  <c:v>0.72090058480074637</c:v>
                </c:pt>
                <c:pt idx="12">
                  <c:v>0.71115836195995374</c:v>
                </c:pt>
                <c:pt idx="13">
                  <c:v>0.76959307264222232</c:v>
                </c:pt>
                <c:pt idx="14">
                  <c:v>0.75985177860660913</c:v>
                </c:pt>
                <c:pt idx="15">
                  <c:v>0.67201407000000002</c:v>
                </c:pt>
                <c:pt idx="16">
                  <c:v>0.681753463222317</c:v>
                </c:pt>
              </c:numCache>
            </c:numRef>
          </c:val>
          <c:smooth val="0"/>
          <c:extLst>
            <c:ext xmlns:c16="http://schemas.microsoft.com/office/drawing/2014/chart" uri="{C3380CC4-5D6E-409C-BE32-E72D297353CC}">
              <c16:uniqueId val="{00000001-5E85-4245-A4E7-188C85B18C54}"/>
            </c:ext>
          </c:extLst>
        </c:ser>
        <c:dLbls>
          <c:showLegendKey val="0"/>
          <c:showVal val="0"/>
          <c:showCatName val="0"/>
          <c:showSerName val="0"/>
          <c:showPercent val="0"/>
          <c:showBubbleSize val="0"/>
        </c:dLbls>
        <c:marker val="1"/>
        <c:smooth val="0"/>
        <c:axId val="1425628464"/>
        <c:axId val="1425620112"/>
      </c:lineChart>
      <c:lineChart>
        <c:grouping val="standard"/>
        <c:varyColors val="0"/>
        <c:ser>
          <c:idx val="2"/>
          <c:order val="2"/>
          <c:tx>
            <c:v>silicate</c:v>
          </c:tx>
          <c:spPr>
            <a:ln w="19050" cap="rnd">
              <a:solidFill>
                <a:srgbClr val="FFC000"/>
              </a:solidFill>
              <a:round/>
            </a:ln>
            <a:effectLst/>
          </c:spPr>
          <c:marker>
            <c:symbol val="circle"/>
            <c:size val="8"/>
            <c:spPr>
              <a:solidFill>
                <a:srgbClr val="FFFF00"/>
              </a:solidFill>
              <a:ln w="9525">
                <a:solidFill>
                  <a:srgbClr val="FFC000"/>
                </a:solidFill>
              </a:ln>
              <a:effectLst/>
            </c:spPr>
          </c:marker>
          <c:dPt>
            <c:idx val="0"/>
            <c:marker>
              <c:symbol val="circle"/>
              <c:size val="8"/>
              <c:spPr>
                <a:noFill/>
                <a:ln w="9525">
                  <a:solidFill>
                    <a:srgbClr val="FFC000"/>
                  </a:solidFill>
                </a:ln>
                <a:effectLst/>
              </c:spPr>
            </c:marker>
            <c:bubble3D val="0"/>
            <c:extLst>
              <c:ext xmlns:c16="http://schemas.microsoft.com/office/drawing/2014/chart" uri="{C3380CC4-5D6E-409C-BE32-E72D297353CC}">
                <c16:uniqueId val="{0000000F-5E85-4245-A4E7-188C85B18C54}"/>
              </c:ext>
            </c:extLst>
          </c:dPt>
          <c:dPt>
            <c:idx val="1"/>
            <c:marker>
              <c:symbol val="circle"/>
              <c:size val="8"/>
              <c:spPr>
                <a:solidFill>
                  <a:schemeClr val="bg1"/>
                </a:solidFill>
                <a:ln w="9525">
                  <a:solidFill>
                    <a:srgbClr val="FFC000"/>
                  </a:solidFill>
                </a:ln>
                <a:effectLst/>
              </c:spPr>
            </c:marker>
            <c:bubble3D val="0"/>
            <c:extLst>
              <c:ext xmlns:c16="http://schemas.microsoft.com/office/drawing/2014/chart" uri="{C3380CC4-5D6E-409C-BE32-E72D297353CC}">
                <c16:uniqueId val="{00000010-5E85-4245-A4E7-188C85B18C54}"/>
              </c:ext>
            </c:extLst>
          </c:dPt>
          <c:dPt>
            <c:idx val="2"/>
            <c:marker>
              <c:symbol val="circle"/>
              <c:size val="8"/>
              <c:spPr>
                <a:solidFill>
                  <a:schemeClr val="bg1"/>
                </a:solidFill>
                <a:ln w="9525">
                  <a:solidFill>
                    <a:srgbClr val="FFC000"/>
                  </a:solidFill>
                </a:ln>
                <a:effectLst/>
              </c:spPr>
            </c:marker>
            <c:bubble3D val="0"/>
            <c:spPr>
              <a:ln w="19050" cap="rnd">
                <a:noFill/>
                <a:round/>
              </a:ln>
              <a:effectLst/>
            </c:spPr>
            <c:extLst>
              <c:ext xmlns:c16="http://schemas.microsoft.com/office/drawing/2014/chart" uri="{C3380CC4-5D6E-409C-BE32-E72D297353CC}">
                <c16:uniqueId val="{0000000E-5E85-4245-A4E7-188C85B18C54}"/>
              </c:ext>
            </c:extLst>
          </c:dPt>
          <c:dPt>
            <c:idx val="4"/>
            <c:marker>
              <c:symbol val="circle"/>
              <c:size val="8"/>
              <c:spPr>
                <a:solidFill>
                  <a:srgbClr val="FFFF00"/>
                </a:solidFill>
                <a:ln w="9525">
                  <a:solidFill>
                    <a:srgbClr val="FFC000"/>
                  </a:solidFill>
                </a:ln>
                <a:effectLst/>
              </c:spPr>
            </c:marker>
            <c:bubble3D val="0"/>
            <c:spPr>
              <a:ln w="19050" cap="rnd">
                <a:noFill/>
                <a:round/>
              </a:ln>
              <a:effectLst/>
            </c:spPr>
            <c:extLst>
              <c:ext xmlns:c16="http://schemas.microsoft.com/office/drawing/2014/chart" uri="{C3380CC4-5D6E-409C-BE32-E72D297353CC}">
                <c16:uniqueId val="{00000008-5E85-4245-A4E7-188C85B18C54}"/>
              </c:ext>
            </c:extLst>
          </c:dPt>
          <c:dPt>
            <c:idx val="15"/>
            <c:marker>
              <c:symbol val="circle"/>
              <c:size val="8"/>
              <c:spPr>
                <a:noFill/>
                <a:ln w="9525">
                  <a:solidFill>
                    <a:srgbClr val="FFC000"/>
                  </a:solidFill>
                </a:ln>
                <a:effectLst/>
              </c:spPr>
            </c:marker>
            <c:bubble3D val="0"/>
            <c:spPr>
              <a:ln w="19050" cap="rnd">
                <a:noFill/>
                <a:round/>
              </a:ln>
              <a:effectLst/>
            </c:spPr>
            <c:extLst>
              <c:ext xmlns:c16="http://schemas.microsoft.com/office/drawing/2014/chart" uri="{C3380CC4-5D6E-409C-BE32-E72D297353CC}">
                <c16:uniqueId val="{00000005-5E85-4245-A4E7-188C85B18C54}"/>
              </c:ext>
            </c:extLst>
          </c:dPt>
          <c:dPt>
            <c:idx val="16"/>
            <c:marker>
              <c:symbol val="circle"/>
              <c:size val="8"/>
              <c:spPr>
                <a:noFill/>
                <a:ln w="9525">
                  <a:solidFill>
                    <a:srgbClr val="FFC000"/>
                  </a:solidFill>
                </a:ln>
                <a:effectLst/>
              </c:spPr>
            </c:marker>
            <c:bubble3D val="0"/>
            <c:spPr>
              <a:ln w="19050" cap="rnd">
                <a:noFill/>
                <a:round/>
              </a:ln>
              <a:effectLst/>
            </c:spPr>
            <c:extLst>
              <c:ext xmlns:c16="http://schemas.microsoft.com/office/drawing/2014/chart" uri="{C3380CC4-5D6E-409C-BE32-E72D297353CC}">
                <c16:uniqueId val="{00000006-5E85-4245-A4E7-188C85B18C54}"/>
              </c:ext>
            </c:extLst>
          </c:dPt>
          <c:val>
            <c:numRef>
              <c:f>plots!$D$37:$D$53</c:f>
              <c:numCache>
                <c:formatCode>0.00</c:formatCode>
                <c:ptCount val="17"/>
                <c:pt idx="0">
                  <c:v>1.4747262298514383</c:v>
                </c:pt>
                <c:pt idx="1">
                  <c:v>1.5359231209041222</c:v>
                </c:pt>
                <c:pt idx="2">
                  <c:v>1.8288425083600084</c:v>
                </c:pt>
                <c:pt idx="3">
                  <c:v>2.0076915131342159</c:v>
                </c:pt>
                <c:pt idx="4">
                  <c:v>2.1679206617741031</c:v>
                </c:pt>
                <c:pt idx="5">
                  <c:v>2.39303766035981</c:v>
                </c:pt>
                <c:pt idx="6">
                  <c:v>2.5076158983051551</c:v>
                </c:pt>
                <c:pt idx="7">
                  <c:v>2.68360616390461</c:v>
                </c:pt>
                <c:pt idx="8">
                  <c:v>2.7647899056207552</c:v>
                </c:pt>
                <c:pt idx="9">
                  <c:v>2.8650271426763272</c:v>
                </c:pt>
                <c:pt idx="10">
                  <c:v>2.6269454668790044</c:v>
                </c:pt>
                <c:pt idx="11">
                  <c:v>1.0228994784334915</c:v>
                </c:pt>
                <c:pt idx="12">
                  <c:v>1.0228990137780156</c:v>
                </c:pt>
                <c:pt idx="13">
                  <c:v>1.2469356113696766</c:v>
                </c:pt>
                <c:pt idx="14">
                  <c:v>1.2371945626030687</c:v>
                </c:pt>
                <c:pt idx="15">
                  <c:v>2.6101416</c:v>
                </c:pt>
                <c:pt idx="16">
                  <c:v>2.5322271491114634</c:v>
                </c:pt>
              </c:numCache>
            </c:numRef>
          </c:val>
          <c:smooth val="0"/>
          <c:extLst>
            <c:ext xmlns:c16="http://schemas.microsoft.com/office/drawing/2014/chart" uri="{C3380CC4-5D6E-409C-BE32-E72D297353CC}">
              <c16:uniqueId val="{00000002-5E85-4245-A4E7-188C85B18C54}"/>
            </c:ext>
          </c:extLst>
        </c:ser>
        <c:dLbls>
          <c:showLegendKey val="0"/>
          <c:showVal val="0"/>
          <c:showCatName val="0"/>
          <c:showSerName val="0"/>
          <c:showPercent val="0"/>
          <c:showBubbleSize val="0"/>
        </c:dLbls>
        <c:marker val="1"/>
        <c:smooth val="0"/>
        <c:axId val="1422736320"/>
        <c:axId val="1421985424"/>
      </c:lineChart>
      <c:dateAx>
        <c:axId val="1425628464"/>
        <c:scaling>
          <c:orientation val="minMax"/>
        </c:scaling>
        <c:delete val="0"/>
        <c:axPos val="b"/>
        <c:numFmt formatCode="m/d/yy\ h: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5620112"/>
        <c:crosses val="autoZero"/>
        <c:auto val="1"/>
        <c:lblOffset val="100"/>
        <c:baseTimeUnit val="days"/>
      </c:dateAx>
      <c:valAx>
        <c:axId val="14256201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nitrate</a:t>
                </a:r>
                <a:r>
                  <a:rPr lang="en-US" baseline="0"/>
                  <a:t> umol/kg</a:t>
                </a:r>
                <a:endParaRPr lang="en-US"/>
              </a:p>
            </c:rich>
          </c:tx>
          <c:layout>
            <c:manualLayout>
              <c:xMode val="edge"/>
              <c:yMode val="edge"/>
              <c:x val="1.4502307185234015E-2"/>
              <c:y val="0.33956732912014448"/>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5628464"/>
        <c:crosses val="autoZero"/>
        <c:crossBetween val="between"/>
      </c:valAx>
      <c:valAx>
        <c:axId val="1421985424"/>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phosphate</a:t>
                </a:r>
                <a:r>
                  <a:rPr lang="en-US" baseline="0"/>
                  <a:t> and silicate umol/kg</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2736320"/>
        <c:crosses val="max"/>
        <c:crossBetween val="between"/>
      </c:valAx>
      <c:catAx>
        <c:axId val="1422736320"/>
        <c:scaling>
          <c:orientation val="minMax"/>
        </c:scaling>
        <c:delete val="1"/>
        <c:axPos val="b"/>
        <c:majorTickMark val="out"/>
        <c:minorTickMark val="none"/>
        <c:tickLblPos val="nextTo"/>
        <c:crossAx val="1421985424"/>
        <c:crosses val="autoZero"/>
        <c:auto val="1"/>
        <c:lblAlgn val="ctr"/>
        <c:lblOffset val="100"/>
        <c:noMultiLvlLbl val="0"/>
      </c:catAx>
      <c:spPr>
        <a:noFill/>
        <a:ln>
          <a:solidFill>
            <a:schemeClr val="bg1">
              <a:lumMod val="85000"/>
            </a:schemeClr>
          </a:solidFill>
        </a:ln>
        <a:effectLst/>
      </c:spPr>
    </c:plotArea>
    <c:legend>
      <c:legendPos val="r"/>
      <c:layout>
        <c:manualLayout>
          <c:xMode val="edge"/>
          <c:yMode val="edge"/>
          <c:x val="0.67396941187520532"/>
          <c:y val="0.42362067586254193"/>
          <c:w val="9.095593769302239E-2"/>
          <c:h val="0.1469531330354387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xdr:col>
      <xdr:colOff>177800</xdr:colOff>
      <xdr:row>24</xdr:row>
      <xdr:rowOff>38100</xdr:rowOff>
    </xdr:from>
    <xdr:to>
      <xdr:col>7</xdr:col>
      <xdr:colOff>190500</xdr:colOff>
      <xdr:row>55</xdr:row>
      <xdr:rowOff>88900</xdr:rowOff>
    </xdr:to>
    <xdr:graphicFrame macro="">
      <xdr:nvGraphicFramePr>
        <xdr:cNvPr id="4" name="Chart 3">
          <a:extLst>
            <a:ext uri="{FF2B5EF4-FFF2-40B4-BE49-F238E27FC236}">
              <a16:creationId xmlns:a16="http://schemas.microsoft.com/office/drawing/2014/main" id="{00000000-0008-0000-02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25400</xdr:colOff>
      <xdr:row>1</xdr:row>
      <xdr:rowOff>12700</xdr:rowOff>
    </xdr:from>
    <xdr:to>
      <xdr:col>10</xdr:col>
      <xdr:colOff>469900</xdr:colOff>
      <xdr:row>25</xdr:row>
      <xdr:rowOff>76200</xdr:rowOff>
    </xdr:to>
    <xdr:graphicFrame macro="">
      <xdr:nvGraphicFramePr>
        <xdr:cNvPr id="3" name="Chart 2">
          <a:extLst>
            <a:ext uri="{FF2B5EF4-FFF2-40B4-BE49-F238E27FC236}">
              <a16:creationId xmlns:a16="http://schemas.microsoft.com/office/drawing/2014/main" id="{00000000-0008-0000-06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349250</xdr:colOff>
      <xdr:row>27</xdr:row>
      <xdr:rowOff>50800</xdr:rowOff>
    </xdr:from>
    <xdr:to>
      <xdr:col>17</xdr:col>
      <xdr:colOff>25400</xdr:colOff>
      <xdr:row>48</xdr:row>
      <xdr:rowOff>82550</xdr:rowOff>
    </xdr:to>
    <xdr:graphicFrame macro="">
      <xdr:nvGraphicFramePr>
        <xdr:cNvPr id="2" name="Chart 1">
          <a:extLst>
            <a:ext uri="{FF2B5EF4-FFF2-40B4-BE49-F238E27FC236}">
              <a16:creationId xmlns:a16="http://schemas.microsoft.com/office/drawing/2014/main" id="{EE92E9AA-1CBB-6947-9469-DF4A0FBD40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ss2013_v06RAS5Hydro" connectionId="2" xr16:uid="{00000000-0016-0000-0100-000000000000}" autoFormatId="0" applyNumberFormats="0" applyBorderFormats="0" applyFontFormats="1" applyPatternFormats="1"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RAS5_tCO2" connectionId="1" xr16:uid="{00000000-0016-0000-0200-000001000000}" autoFormatId="0"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_rels/sheet4.xml.rels><?xml version="1.0" encoding="UTF-8" standalone="yes"?>
<Relationships xmlns="http://schemas.openxmlformats.org/package/2006/relationships"><Relationship Id="rId2" Type="http://schemas.openxmlformats.org/officeDocument/2006/relationships/queryTable" Target="../queryTables/queryTable2.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hyperlink" Target="http://dx.doi.org/10.26198/5e156a63a8f75"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28"/>
  <sheetViews>
    <sheetView zoomScale="125" zoomScaleNormal="125" zoomScalePageLayoutView="125" workbookViewId="0">
      <selection activeCell="B2" sqref="B2"/>
    </sheetView>
  </sheetViews>
  <sheetFormatPr baseColWidth="10" defaultColWidth="11" defaultRowHeight="16"/>
  <cols>
    <col min="1" max="1" width="29.6640625" customWidth="1"/>
  </cols>
  <sheetData>
    <row r="1" spans="1:2">
      <c r="A1" s="1" t="s">
        <v>0</v>
      </c>
      <c r="B1" t="s">
        <v>1</v>
      </c>
    </row>
    <row r="2" spans="1:2">
      <c r="A2" s="24">
        <v>41395</v>
      </c>
      <c r="B2" t="s">
        <v>524</v>
      </c>
    </row>
    <row r="3" spans="1:2">
      <c r="A3" t="s">
        <v>20</v>
      </c>
      <c r="B3" t="s">
        <v>16</v>
      </c>
    </row>
    <row r="4" spans="1:2">
      <c r="A4" s="2" t="s">
        <v>8</v>
      </c>
      <c r="B4" t="s">
        <v>9</v>
      </c>
    </row>
    <row r="5" spans="1:2">
      <c r="A5" t="s">
        <v>3</v>
      </c>
      <c r="B5" t="s">
        <v>2</v>
      </c>
    </row>
    <row r="6" spans="1:2">
      <c r="A6" t="s">
        <v>523</v>
      </c>
      <c r="B6" t="s">
        <v>4</v>
      </c>
    </row>
    <row r="8" spans="1:2">
      <c r="A8" t="s">
        <v>17</v>
      </c>
      <c r="B8" t="s">
        <v>5</v>
      </c>
    </row>
    <row r="9" spans="1:2">
      <c r="B9" t="s">
        <v>6</v>
      </c>
    </row>
    <row r="10" spans="1:2">
      <c r="B10" t="s">
        <v>15</v>
      </c>
    </row>
    <row r="11" spans="1:2">
      <c r="B11" t="s">
        <v>10</v>
      </c>
    </row>
    <row r="13" spans="1:2">
      <c r="A13" s="2" t="s">
        <v>7</v>
      </c>
    </row>
    <row r="14" spans="1:2">
      <c r="A14" t="s">
        <v>11</v>
      </c>
      <c r="B14" t="s">
        <v>12</v>
      </c>
    </row>
    <row r="15" spans="1:2">
      <c r="A15" t="s">
        <v>13</v>
      </c>
      <c r="B15" t="s">
        <v>14</v>
      </c>
    </row>
    <row r="16" spans="1:2">
      <c r="A16" t="s">
        <v>22</v>
      </c>
      <c r="B16" t="s">
        <v>23</v>
      </c>
    </row>
    <row r="18" spans="1:2">
      <c r="A18" s="2" t="s">
        <v>18</v>
      </c>
      <c r="B18" t="s">
        <v>21</v>
      </c>
    </row>
    <row r="21" spans="1:2">
      <c r="A21" s="2" t="s">
        <v>210</v>
      </c>
      <c r="B21" t="s">
        <v>211</v>
      </c>
    </row>
    <row r="22" spans="1:2">
      <c r="A22" s="23" t="s">
        <v>200</v>
      </c>
      <c r="B22" t="s">
        <v>215</v>
      </c>
    </row>
    <row r="24" spans="1:2">
      <c r="A24" t="s">
        <v>212</v>
      </c>
      <c r="B24" t="s">
        <v>213</v>
      </c>
    </row>
    <row r="25" spans="1:2">
      <c r="B25" t="s">
        <v>217</v>
      </c>
    </row>
    <row r="26" spans="1:2">
      <c r="B26" t="s">
        <v>214</v>
      </c>
    </row>
    <row r="27" spans="1:2">
      <c r="B27" t="s">
        <v>216</v>
      </c>
    </row>
    <row r="28" spans="1:2">
      <c r="B28" s="3" t="s">
        <v>519</v>
      </c>
    </row>
  </sheetData>
  <pageMargins left="0.75" right="0.75" top="1" bottom="1" header="0.5" footer="0.5"/>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53"/>
  <sheetViews>
    <sheetView topLeftCell="F30" zoomScale="150" zoomScaleNormal="150" workbookViewId="0">
      <selection activeCell="M23" sqref="M23"/>
    </sheetView>
  </sheetViews>
  <sheetFormatPr baseColWidth="10" defaultColWidth="11" defaultRowHeight="16"/>
  <cols>
    <col min="1" max="1" width="15.83203125" customWidth="1"/>
    <col min="3" max="4" width="16.33203125" customWidth="1"/>
  </cols>
  <sheetData>
    <row r="1" spans="1:4">
      <c r="A1" t="s">
        <v>268</v>
      </c>
      <c r="B1" t="s">
        <v>231</v>
      </c>
      <c r="C1" t="s">
        <v>269</v>
      </c>
      <c r="D1" t="s">
        <v>270</v>
      </c>
    </row>
    <row r="2" spans="1:4">
      <c r="A2" s="35">
        <v>2</v>
      </c>
      <c r="B2" s="17">
        <v>-2.7857142857141692E-3</v>
      </c>
      <c r="C2" s="17">
        <v>2311.56</v>
      </c>
      <c r="D2">
        <f>LN(C2)</f>
        <v>7.7456779002620673</v>
      </c>
    </row>
    <row r="3" spans="1:4">
      <c r="A3" s="35">
        <v>2</v>
      </c>
      <c r="B3" s="17">
        <v>-2.1785714285714186E-2</v>
      </c>
      <c r="C3" s="17">
        <v>2311.56</v>
      </c>
      <c r="D3">
        <f t="shared" ref="D3:D32" si="0">LN(C3)</f>
        <v>7.7456779002620673</v>
      </c>
    </row>
    <row r="4" spans="1:4">
      <c r="A4" s="35">
        <v>2</v>
      </c>
      <c r="B4" s="17">
        <v>-5.3785714285714215E-2</v>
      </c>
      <c r="C4" s="17">
        <v>2311.56</v>
      </c>
      <c r="D4">
        <f t="shared" si="0"/>
        <v>7.7456779002620673</v>
      </c>
    </row>
    <row r="5" spans="1:4">
      <c r="A5" s="35">
        <v>4</v>
      </c>
      <c r="B5" s="17">
        <v>0.81321428571428578</v>
      </c>
      <c r="C5" s="17">
        <v>2181.25</v>
      </c>
      <c r="D5">
        <f t="shared" si="0"/>
        <v>7.6876533859507372</v>
      </c>
    </row>
    <row r="6" spans="1:4">
      <c r="A6" s="35">
        <v>4</v>
      </c>
      <c r="B6" s="17">
        <v>0.73921428571428571</v>
      </c>
      <c r="C6" s="17">
        <v>2181.25</v>
      </c>
      <c r="D6">
        <f t="shared" si="0"/>
        <v>7.6876533859507372</v>
      </c>
    </row>
    <row r="7" spans="1:4">
      <c r="A7" s="35">
        <v>4</v>
      </c>
      <c r="B7" s="17">
        <v>0.74621428571428583</v>
      </c>
      <c r="C7" s="17">
        <v>2181.25</v>
      </c>
      <c r="D7">
        <f t="shared" si="0"/>
        <v>7.6876533859507372</v>
      </c>
    </row>
    <row r="8" spans="1:4">
      <c r="A8" s="35">
        <v>4</v>
      </c>
      <c r="B8" s="17">
        <v>0.68321428571428588</v>
      </c>
      <c r="C8" s="17">
        <v>2181.25</v>
      </c>
      <c r="D8">
        <f t="shared" si="0"/>
        <v>7.6876533859507372</v>
      </c>
    </row>
    <row r="9" spans="1:4">
      <c r="A9" s="35">
        <v>4</v>
      </c>
      <c r="B9" s="17">
        <v>0.7102142857142858</v>
      </c>
      <c r="C9" s="17">
        <v>2181.25</v>
      </c>
      <c r="D9">
        <f t="shared" si="0"/>
        <v>7.6876533859507372</v>
      </c>
    </row>
    <row r="10" spans="1:4">
      <c r="A10" s="35">
        <v>6</v>
      </c>
      <c r="B10" s="17">
        <v>0.9732142857142857</v>
      </c>
      <c r="C10" s="17">
        <v>2120.64</v>
      </c>
      <c r="D10">
        <f t="shared" si="0"/>
        <v>7.6594732088998621</v>
      </c>
    </row>
    <row r="11" spans="1:4">
      <c r="A11" s="35">
        <v>6</v>
      </c>
      <c r="B11" s="17">
        <v>0.90521428571428586</v>
      </c>
      <c r="C11" s="17">
        <v>2120.64</v>
      </c>
      <c r="D11">
        <f t="shared" si="0"/>
        <v>7.6594732088998621</v>
      </c>
    </row>
    <row r="12" spans="1:4">
      <c r="A12" s="35">
        <v>6</v>
      </c>
      <c r="B12" s="17">
        <v>0.91221428571428576</v>
      </c>
      <c r="C12" s="17">
        <v>2120.64</v>
      </c>
      <c r="D12">
        <f t="shared" si="0"/>
        <v>7.6594732088998621</v>
      </c>
    </row>
    <row r="13" spans="1:4">
      <c r="A13" s="35">
        <v>6</v>
      </c>
      <c r="B13" s="17">
        <v>0.88021428571428573</v>
      </c>
      <c r="C13" s="17">
        <v>2120.64</v>
      </c>
      <c r="D13">
        <f t="shared" si="0"/>
        <v>7.6594732088998621</v>
      </c>
    </row>
    <row r="14" spans="1:4">
      <c r="A14" s="35">
        <v>8</v>
      </c>
      <c r="B14" s="17">
        <v>1.2522142857142859</v>
      </c>
      <c r="C14" s="17">
        <v>2101.9699999999998</v>
      </c>
      <c r="D14">
        <f t="shared" si="0"/>
        <v>7.6506302792132601</v>
      </c>
    </row>
    <row r="15" spans="1:4">
      <c r="A15" s="35">
        <v>8</v>
      </c>
      <c r="B15" s="17">
        <v>1.1362142857142858</v>
      </c>
      <c r="C15" s="17">
        <v>2101.9699999999998</v>
      </c>
      <c r="D15">
        <f t="shared" si="0"/>
        <v>7.6506302792132601</v>
      </c>
    </row>
    <row r="16" spans="1:4">
      <c r="A16" s="35">
        <v>8</v>
      </c>
      <c r="B16" s="17">
        <v>1.1602142857142859</v>
      </c>
      <c r="C16" s="17">
        <v>2101.9699999999998</v>
      </c>
      <c r="D16">
        <f t="shared" si="0"/>
        <v>7.6506302792132601</v>
      </c>
    </row>
    <row r="17" spans="1:4">
      <c r="A17" s="35">
        <v>8</v>
      </c>
      <c r="B17" s="17">
        <v>1.155214285714286</v>
      </c>
      <c r="C17" s="17">
        <v>2101.9699999999998</v>
      </c>
      <c r="D17">
        <f t="shared" si="0"/>
        <v>7.6506302792132601</v>
      </c>
    </row>
    <row r="18" spans="1:4">
      <c r="A18" s="35">
        <v>10</v>
      </c>
      <c r="B18" s="17">
        <v>1.1922142857142859</v>
      </c>
      <c r="C18" s="17">
        <v>2088.2199999999998</v>
      </c>
      <c r="D18">
        <f t="shared" si="0"/>
        <v>7.6440673074368091</v>
      </c>
    </row>
    <row r="19" spans="1:4">
      <c r="A19" s="35">
        <v>10</v>
      </c>
      <c r="B19" s="17">
        <v>1.1292142857142857</v>
      </c>
      <c r="C19" s="17">
        <v>2088.2199999999998</v>
      </c>
      <c r="D19">
        <f t="shared" si="0"/>
        <v>7.6440673074368091</v>
      </c>
    </row>
    <row r="20" spans="1:4">
      <c r="A20" s="35">
        <v>10</v>
      </c>
      <c r="B20" s="17">
        <v>1.1452142857142857</v>
      </c>
      <c r="C20" s="17">
        <v>2088.2199999999998</v>
      </c>
      <c r="D20">
        <f t="shared" si="0"/>
        <v>7.6440673074368091</v>
      </c>
    </row>
    <row r="21" spans="1:4">
      <c r="A21" s="35">
        <v>12</v>
      </c>
      <c r="B21" s="17">
        <v>1.1052142857142857</v>
      </c>
      <c r="C21" s="17">
        <v>2109.4</v>
      </c>
      <c r="D21">
        <f t="shared" si="0"/>
        <v>7.6541588258425142</v>
      </c>
    </row>
    <row r="22" spans="1:4">
      <c r="A22" s="35">
        <v>12</v>
      </c>
      <c r="B22" s="17">
        <v>1.0772142857142857</v>
      </c>
      <c r="C22" s="17">
        <v>2109.4</v>
      </c>
      <c r="D22">
        <f t="shared" si="0"/>
        <v>7.6541588258425142</v>
      </c>
    </row>
    <row r="23" spans="1:4">
      <c r="A23" s="35">
        <v>14</v>
      </c>
      <c r="B23" s="17">
        <v>1.0812142857142857</v>
      </c>
      <c r="C23" s="17">
        <v>2097.34</v>
      </c>
      <c r="D23">
        <f t="shared" si="0"/>
        <v>7.6484251541445492</v>
      </c>
    </row>
    <row r="24" spans="1:4">
      <c r="A24" s="35">
        <v>14</v>
      </c>
      <c r="B24" s="17">
        <v>1.058214285714286</v>
      </c>
      <c r="C24" s="17">
        <v>2097.34</v>
      </c>
      <c r="D24">
        <f t="shared" si="0"/>
        <v>7.6484251541445492</v>
      </c>
    </row>
    <row r="25" spans="1:4">
      <c r="A25" s="35">
        <v>14</v>
      </c>
      <c r="B25" s="17">
        <v>1.0412142857142856</v>
      </c>
      <c r="C25" s="17">
        <v>2097.34</v>
      </c>
      <c r="D25">
        <f t="shared" si="0"/>
        <v>7.6484251541445492</v>
      </c>
    </row>
    <row r="26" spans="1:4">
      <c r="A26" s="35">
        <v>16</v>
      </c>
      <c r="B26" s="17">
        <v>1.1232142857142859</v>
      </c>
      <c r="C26" s="17">
        <v>2078.73</v>
      </c>
      <c r="D26">
        <f t="shared" si="0"/>
        <v>7.6395124092942872</v>
      </c>
    </row>
    <row r="27" spans="1:4">
      <c r="A27" s="35">
        <v>16</v>
      </c>
      <c r="B27" s="17">
        <v>1.030214285714286</v>
      </c>
      <c r="C27" s="17">
        <v>2078.73</v>
      </c>
      <c r="D27">
        <f t="shared" si="0"/>
        <v>7.6395124092942872</v>
      </c>
    </row>
    <row r="28" spans="1:4">
      <c r="A28" s="35">
        <v>18</v>
      </c>
      <c r="B28" s="17">
        <v>1.2932142857142859</v>
      </c>
      <c r="C28" s="17">
        <v>2084.89</v>
      </c>
      <c r="D28">
        <f t="shared" si="0"/>
        <v>7.6424713750473954</v>
      </c>
    </row>
    <row r="29" spans="1:4">
      <c r="A29" s="35">
        <v>18</v>
      </c>
      <c r="B29" s="17">
        <v>1.280214285714286</v>
      </c>
      <c r="C29" s="17">
        <v>2084.89</v>
      </c>
      <c r="D29">
        <f t="shared" si="0"/>
        <v>7.6424713750473954</v>
      </c>
    </row>
    <row r="30" spans="1:4">
      <c r="A30" s="35">
        <v>20</v>
      </c>
      <c r="B30" s="17">
        <v>1.0602142857142858</v>
      </c>
      <c r="C30" s="17">
        <v>2070.59</v>
      </c>
      <c r="D30">
        <f t="shared" si="0"/>
        <v>7.6355888698023362</v>
      </c>
    </row>
    <row r="31" spans="1:4">
      <c r="A31" s="35">
        <v>20</v>
      </c>
      <c r="B31" s="17">
        <v>1.0932142857142857</v>
      </c>
      <c r="C31" s="17">
        <v>2070.59</v>
      </c>
      <c r="D31">
        <f t="shared" si="0"/>
        <v>7.6355888698023362</v>
      </c>
    </row>
    <row r="32" spans="1:4">
      <c r="A32" s="35">
        <v>22</v>
      </c>
      <c r="B32" s="17">
        <v>0.91821428571428576</v>
      </c>
      <c r="C32" s="17">
        <v>2077.39</v>
      </c>
      <c r="D32">
        <f t="shared" si="0"/>
        <v>7.6388675770726806</v>
      </c>
    </row>
    <row r="33" spans="1:4">
      <c r="A33" t="s">
        <v>273</v>
      </c>
      <c r="B33" t="s">
        <v>271</v>
      </c>
    </row>
    <row r="34" spans="1:4">
      <c r="B34" t="s">
        <v>272</v>
      </c>
    </row>
    <row r="35" spans="1:4">
      <c r="B35" s="25" t="s">
        <v>409</v>
      </c>
      <c r="C35" s="26" t="s">
        <v>406</v>
      </c>
      <c r="D35" s="30" t="s">
        <v>407</v>
      </c>
    </row>
    <row r="36" spans="1:4" ht="22">
      <c r="B36" s="10" t="s">
        <v>574</v>
      </c>
      <c r="C36" s="10" t="s">
        <v>574</v>
      </c>
      <c r="D36" s="22" t="s">
        <v>574</v>
      </c>
    </row>
    <row r="37" spans="1:4">
      <c r="A37" s="58">
        <v>41404.708333333336</v>
      </c>
      <c r="B37" s="89">
        <v>9.9915277987463949</v>
      </c>
      <c r="C37" s="120">
        <v>1.3445309365166784</v>
      </c>
      <c r="D37" s="91">
        <v>1.4747262298514383</v>
      </c>
    </row>
    <row r="38" spans="1:4">
      <c r="A38" s="59">
        <v>41419.708333333336</v>
      </c>
      <c r="B38" s="89">
        <v>9.9040135480873701</v>
      </c>
      <c r="C38" s="120">
        <v>1.13081547800858</v>
      </c>
      <c r="D38" s="91">
        <v>1.5359231209041222</v>
      </c>
    </row>
    <row r="39" spans="1:4">
      <c r="A39" s="59">
        <v>41434.708333333336</v>
      </c>
      <c r="B39" s="89">
        <v>10.883997911539051</v>
      </c>
      <c r="C39" s="120">
        <v>1.2570543112156027</v>
      </c>
      <c r="D39" s="91">
        <v>1.8288425083600084</v>
      </c>
    </row>
    <row r="40" spans="1:4">
      <c r="A40" s="59">
        <v>41449.708333333336</v>
      </c>
      <c r="B40" s="89">
        <v>11.634798505622461</v>
      </c>
      <c r="C40" s="120">
        <v>1.2057580534476813</v>
      </c>
      <c r="D40" s="91">
        <v>2.0076915131342159</v>
      </c>
    </row>
    <row r="41" spans="1:4">
      <c r="A41" s="59">
        <v>41464.708333333336</v>
      </c>
      <c r="B41" s="89">
        <v>11.653495980766177</v>
      </c>
      <c r="C41" s="120">
        <v>1.4613045895663124</v>
      </c>
      <c r="D41" s="91">
        <v>2.1679206617741031</v>
      </c>
    </row>
    <row r="42" spans="1:4">
      <c r="A42" s="59">
        <v>41479.708333333336</v>
      </c>
      <c r="B42" s="89">
        <v>11.531791613686309</v>
      </c>
      <c r="C42" s="120">
        <v>1.1504467029687699</v>
      </c>
      <c r="D42" s="91">
        <v>2.39303766035981</v>
      </c>
    </row>
    <row r="43" spans="1:4">
      <c r="A43" s="59">
        <v>41494.708333333336</v>
      </c>
      <c r="B43" s="89">
        <v>12.652565522501874</v>
      </c>
      <c r="C43" s="120">
        <v>1.444741259823709</v>
      </c>
      <c r="D43" s="91">
        <v>2.5076158983051551</v>
      </c>
    </row>
    <row r="44" spans="1:4">
      <c r="A44" s="59">
        <v>41509.708333333336</v>
      </c>
      <c r="B44" s="89">
        <v>11.017971291939142</v>
      </c>
      <c r="C44" s="120">
        <v>1.7839268352484163</v>
      </c>
      <c r="D44" s="91">
        <v>2.68360616390461</v>
      </c>
    </row>
    <row r="45" spans="1:4">
      <c r="A45" s="59">
        <v>41524.708333333336</v>
      </c>
      <c r="B45" s="89">
        <v>12.160466969391708</v>
      </c>
      <c r="C45" s="120">
        <v>1.7720990726338934</v>
      </c>
      <c r="D45" s="91">
        <v>2.7647899056207552</v>
      </c>
    </row>
    <row r="46" spans="1:4">
      <c r="A46" s="59">
        <v>41539.708333333336</v>
      </c>
      <c r="B46" s="89">
        <v>12.060799451549538</v>
      </c>
      <c r="C46" s="120">
        <v>2.2105537408471982</v>
      </c>
      <c r="D46" s="91">
        <v>2.8650271426763272</v>
      </c>
    </row>
    <row r="47" spans="1:4">
      <c r="A47" s="60">
        <v>41554.708333333336</v>
      </c>
      <c r="B47" s="92">
        <v>9.2453135296542719</v>
      </c>
      <c r="C47" s="121">
        <v>2.4184770000393048</v>
      </c>
      <c r="D47" s="94">
        <v>2.6269454668790044</v>
      </c>
    </row>
    <row r="48" spans="1:4">
      <c r="A48" s="24">
        <v>41396</v>
      </c>
      <c r="B48" s="95">
        <v>8.9430640114470972</v>
      </c>
      <c r="C48" s="95">
        <v>0.72090058480074637</v>
      </c>
      <c r="D48" s="95">
        <v>1.0228994784334915</v>
      </c>
    </row>
    <row r="49" spans="1:4">
      <c r="A49" s="24">
        <v>41396</v>
      </c>
      <c r="B49" s="95">
        <v>8.9528018443999642</v>
      </c>
      <c r="C49" s="95">
        <v>0.71115836195995374</v>
      </c>
      <c r="D49" s="95">
        <v>1.0228990137780156</v>
      </c>
    </row>
    <row r="50" spans="1:4">
      <c r="A50" s="24">
        <v>41396</v>
      </c>
      <c r="B50" s="78">
        <v>9.9170347841744597</v>
      </c>
      <c r="C50" s="78">
        <v>0.76959307264222232</v>
      </c>
      <c r="D50" s="78">
        <v>1.2469356113696766</v>
      </c>
    </row>
    <row r="51" spans="1:4">
      <c r="A51" s="24">
        <v>41396</v>
      </c>
      <c r="B51" s="78">
        <v>9.7027227114382395</v>
      </c>
      <c r="C51" s="78">
        <v>0.75985177860660913</v>
      </c>
      <c r="D51" s="78">
        <v>1.2371945626030687</v>
      </c>
    </row>
    <row r="52" spans="1:4">
      <c r="A52" s="24">
        <v>41561</v>
      </c>
      <c r="B52" s="96">
        <v>9.2523675900000004</v>
      </c>
      <c r="C52" s="96">
        <v>0.67201407000000002</v>
      </c>
      <c r="D52" s="96">
        <v>2.6101416</v>
      </c>
    </row>
    <row r="53" spans="1:4">
      <c r="A53" s="24">
        <v>41561</v>
      </c>
      <c r="B53" s="78">
        <v>8.8920130274567928</v>
      </c>
      <c r="C53" s="78">
        <v>0.681753463222317</v>
      </c>
      <c r="D53" s="78">
        <v>2.5322271491114634</v>
      </c>
    </row>
  </sheetData>
  <pageMargins left="0.75" right="0.75" top="1" bottom="1" header="0.5" footer="0.5"/>
  <drawing r:id="rId1"/>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A84"/>
  <sheetViews>
    <sheetView workbookViewId="0">
      <pane ySplit="1" topLeftCell="A63" activePane="bottomLeft" state="frozen"/>
      <selection pane="bottomLeft" activeCell="Y67" sqref="Y67:AA68"/>
    </sheetView>
  </sheetViews>
  <sheetFormatPr baseColWidth="10" defaultColWidth="11" defaultRowHeight="16"/>
  <cols>
    <col min="3" max="3" width="17.5" customWidth="1"/>
  </cols>
  <sheetData>
    <row r="1" spans="1:27">
      <c r="A1" t="s">
        <v>471</v>
      </c>
      <c r="B1" t="s">
        <v>414</v>
      </c>
      <c r="C1" t="s">
        <v>401</v>
      </c>
      <c r="D1" t="s">
        <v>403</v>
      </c>
      <c r="E1" t="s">
        <v>402</v>
      </c>
      <c r="F1" t="s">
        <v>415</v>
      </c>
      <c r="G1" t="s">
        <v>404</v>
      </c>
      <c r="H1" t="s">
        <v>416</v>
      </c>
      <c r="I1" t="s">
        <v>417</v>
      </c>
      <c r="J1" t="s">
        <v>418</v>
      </c>
      <c r="K1" t="s">
        <v>419</v>
      </c>
      <c r="L1" t="s">
        <v>420</v>
      </c>
      <c r="M1" t="s">
        <v>421</v>
      </c>
      <c r="N1" t="s">
        <v>422</v>
      </c>
      <c r="O1" t="s">
        <v>423</v>
      </c>
      <c r="P1" t="s">
        <v>424</v>
      </c>
      <c r="Q1" t="s">
        <v>425</v>
      </c>
      <c r="R1" t="s">
        <v>405</v>
      </c>
      <c r="S1" t="s">
        <v>426</v>
      </c>
      <c r="T1" t="s">
        <v>406</v>
      </c>
      <c r="U1" t="s">
        <v>427</v>
      </c>
      <c r="V1" t="s">
        <v>407</v>
      </c>
      <c r="W1" t="s">
        <v>428</v>
      </c>
      <c r="Y1" t="s">
        <v>405</v>
      </c>
      <c r="Z1" t="s">
        <v>575</v>
      </c>
      <c r="AA1" t="s">
        <v>576</v>
      </c>
    </row>
    <row r="2" spans="1:27">
      <c r="A2">
        <v>2</v>
      </c>
      <c r="B2">
        <v>21</v>
      </c>
      <c r="C2" t="s">
        <v>429</v>
      </c>
      <c r="D2">
        <v>-46.913879999999999</v>
      </c>
      <c r="E2">
        <v>142.59823</v>
      </c>
      <c r="F2">
        <v>4259</v>
      </c>
      <c r="G2">
        <v>3.7</v>
      </c>
      <c r="H2">
        <v>10.845000000000001</v>
      </c>
      <c r="I2">
        <v>0</v>
      </c>
      <c r="J2">
        <v>34.948</v>
      </c>
      <c r="K2">
        <v>192</v>
      </c>
      <c r="L2">
        <v>34.945</v>
      </c>
      <c r="M2">
        <v>0</v>
      </c>
      <c r="N2">
        <v>304.60000000000002</v>
      </c>
      <c r="O2">
        <v>192</v>
      </c>
      <c r="R2">
        <v>9.5299999999999994</v>
      </c>
      <c r="S2">
        <v>0</v>
      </c>
      <c r="T2">
        <v>0.63</v>
      </c>
      <c r="U2">
        <v>0</v>
      </c>
      <c r="V2">
        <v>2.68</v>
      </c>
      <c r="W2">
        <v>0</v>
      </c>
    </row>
    <row r="3" spans="1:27">
      <c r="A3">
        <v>2</v>
      </c>
      <c r="B3">
        <v>20</v>
      </c>
      <c r="C3" t="s">
        <v>430</v>
      </c>
      <c r="D3">
        <v>-46.913870000000003</v>
      </c>
      <c r="E3">
        <v>142.59827000000001</v>
      </c>
      <c r="F3">
        <v>4259</v>
      </c>
      <c r="G3">
        <v>4.3</v>
      </c>
      <c r="H3">
        <v>10.845000000000001</v>
      </c>
      <c r="I3">
        <v>0</v>
      </c>
      <c r="J3">
        <v>34.948</v>
      </c>
      <c r="K3">
        <v>192</v>
      </c>
      <c r="L3">
        <v>34.945</v>
      </c>
      <c r="M3">
        <v>0</v>
      </c>
      <c r="N3">
        <v>304.7</v>
      </c>
      <c r="O3">
        <v>192</v>
      </c>
      <c r="R3">
        <v>9.49</v>
      </c>
      <c r="S3">
        <v>0</v>
      </c>
      <c r="T3">
        <v>0.72</v>
      </c>
      <c r="U3">
        <v>0</v>
      </c>
      <c r="V3">
        <v>2.67</v>
      </c>
      <c r="W3">
        <v>0</v>
      </c>
    </row>
    <row r="4" spans="1:27" s="61" customFormat="1">
      <c r="A4" s="61">
        <v>2</v>
      </c>
      <c r="B4" s="61">
        <v>18</v>
      </c>
      <c r="C4" s="61" t="s">
        <v>431</v>
      </c>
      <c r="D4" s="61">
        <v>-46.913899999999998</v>
      </c>
      <c r="E4" s="61">
        <v>142.59784999999999</v>
      </c>
      <c r="F4" s="61">
        <v>4259</v>
      </c>
      <c r="G4" s="61">
        <v>31.8</v>
      </c>
      <c r="H4" s="61">
        <v>10.847</v>
      </c>
      <c r="I4" s="61">
        <v>0</v>
      </c>
      <c r="J4" s="61">
        <v>34.948999999999998</v>
      </c>
      <c r="K4" s="61">
        <v>192</v>
      </c>
      <c r="L4" s="61">
        <v>34.945</v>
      </c>
      <c r="M4" s="61">
        <v>0</v>
      </c>
      <c r="N4" s="61">
        <v>304.3</v>
      </c>
      <c r="O4" s="61">
        <v>192</v>
      </c>
      <c r="R4" s="61">
        <v>9.5</v>
      </c>
      <c r="S4" s="61">
        <v>0</v>
      </c>
      <c r="T4" s="61">
        <v>0.69</v>
      </c>
      <c r="U4" s="61">
        <v>0</v>
      </c>
      <c r="V4" s="61">
        <v>2.68</v>
      </c>
      <c r="W4" s="61">
        <v>0</v>
      </c>
      <c r="X4" s="61">
        <v>1.026764220352038</v>
      </c>
      <c r="Y4" s="61">
        <f>R4/X4</f>
        <v>9.2523675949117266</v>
      </c>
      <c r="Z4" s="61">
        <f>T4/X4</f>
        <v>0.67201406741990433</v>
      </c>
      <c r="AA4" s="61">
        <f>V4/X4</f>
        <v>2.6101415951961506</v>
      </c>
    </row>
    <row r="5" spans="1:27">
      <c r="A5">
        <v>2</v>
      </c>
      <c r="B5">
        <v>19</v>
      </c>
      <c r="C5" t="s">
        <v>432</v>
      </c>
      <c r="D5">
        <v>-46.913879999999999</v>
      </c>
      <c r="E5">
        <v>142.59791999999999</v>
      </c>
      <c r="F5">
        <v>4259</v>
      </c>
      <c r="G5">
        <v>32.700000000000003</v>
      </c>
      <c r="H5">
        <v>10.837999999999999</v>
      </c>
      <c r="I5">
        <v>0</v>
      </c>
      <c r="J5">
        <v>34.948</v>
      </c>
      <c r="K5">
        <v>192</v>
      </c>
      <c r="L5">
        <v>34.945</v>
      </c>
      <c r="M5">
        <v>0</v>
      </c>
      <c r="N5">
        <v>304.10000000000002</v>
      </c>
      <c r="O5">
        <v>192</v>
      </c>
      <c r="R5">
        <v>9.5399999999999991</v>
      </c>
      <c r="S5">
        <v>0</v>
      </c>
      <c r="T5">
        <v>0.72</v>
      </c>
      <c r="U5">
        <v>0</v>
      </c>
      <c r="V5">
        <v>2.69</v>
      </c>
      <c r="W5">
        <v>0</v>
      </c>
    </row>
    <row r="6" spans="1:27">
      <c r="A6">
        <v>2</v>
      </c>
      <c r="B6">
        <v>16</v>
      </c>
      <c r="C6" t="s">
        <v>433</v>
      </c>
      <c r="D6">
        <v>-46.913980000000002</v>
      </c>
      <c r="E6">
        <v>142.59766999999999</v>
      </c>
      <c r="F6">
        <v>4259</v>
      </c>
      <c r="G6">
        <v>68.3</v>
      </c>
      <c r="H6">
        <v>10.797000000000001</v>
      </c>
      <c r="I6">
        <v>0</v>
      </c>
      <c r="J6">
        <v>34.945</v>
      </c>
      <c r="K6">
        <v>192</v>
      </c>
      <c r="L6">
        <v>34.941000000000003</v>
      </c>
      <c r="M6">
        <v>0</v>
      </c>
      <c r="N6">
        <v>303.39999999999998</v>
      </c>
      <c r="O6">
        <v>192</v>
      </c>
      <c r="R6">
        <v>9.64</v>
      </c>
      <c r="S6">
        <v>0</v>
      </c>
      <c r="T6">
        <v>0.71</v>
      </c>
      <c r="U6">
        <v>0</v>
      </c>
      <c r="V6">
        <v>2.7</v>
      </c>
      <c r="W6">
        <v>0</v>
      </c>
    </row>
    <row r="7" spans="1:27">
      <c r="A7">
        <v>2</v>
      </c>
      <c r="B7">
        <v>17</v>
      </c>
      <c r="C7" t="s">
        <v>434</v>
      </c>
      <c r="D7">
        <v>-46.914000000000001</v>
      </c>
      <c r="E7">
        <v>142.59764999999999</v>
      </c>
      <c r="F7">
        <v>4259</v>
      </c>
      <c r="G7">
        <v>69.099999999999994</v>
      </c>
      <c r="H7">
        <v>10.795</v>
      </c>
      <c r="I7">
        <v>0</v>
      </c>
      <c r="J7">
        <v>34.944000000000003</v>
      </c>
      <c r="K7">
        <v>192</v>
      </c>
      <c r="L7">
        <v>34.941000000000003</v>
      </c>
      <c r="M7">
        <v>0</v>
      </c>
      <c r="N7">
        <v>303.8</v>
      </c>
      <c r="O7">
        <v>192</v>
      </c>
      <c r="R7">
        <v>9.6300000000000008</v>
      </c>
      <c r="S7">
        <v>0</v>
      </c>
      <c r="T7">
        <v>0.68</v>
      </c>
      <c r="U7">
        <v>0</v>
      </c>
      <c r="V7">
        <v>2.7</v>
      </c>
      <c r="W7">
        <v>0</v>
      </c>
    </row>
    <row r="8" spans="1:27">
      <c r="A8">
        <v>2</v>
      </c>
      <c r="B8">
        <v>15</v>
      </c>
      <c r="C8" t="s">
        <v>435</v>
      </c>
      <c r="D8">
        <v>-46.913919999999997</v>
      </c>
      <c r="E8">
        <v>142.59772000000001</v>
      </c>
      <c r="F8">
        <v>4259</v>
      </c>
      <c r="G8">
        <v>119.4</v>
      </c>
      <c r="H8">
        <v>10.789</v>
      </c>
      <c r="I8">
        <v>0</v>
      </c>
      <c r="J8">
        <v>34.942999999999998</v>
      </c>
      <c r="K8">
        <v>192</v>
      </c>
      <c r="L8">
        <v>34.938000000000002</v>
      </c>
      <c r="M8">
        <v>0</v>
      </c>
      <c r="N8">
        <v>302.5</v>
      </c>
      <c r="O8">
        <v>192</v>
      </c>
      <c r="R8">
        <v>9.68</v>
      </c>
      <c r="S8">
        <v>0</v>
      </c>
      <c r="T8">
        <v>0.74</v>
      </c>
      <c r="U8">
        <v>0</v>
      </c>
      <c r="V8">
        <v>2.7</v>
      </c>
      <c r="W8">
        <v>0</v>
      </c>
    </row>
    <row r="9" spans="1:27">
      <c r="A9">
        <v>2</v>
      </c>
      <c r="B9">
        <v>14</v>
      </c>
      <c r="C9" t="s">
        <v>436</v>
      </c>
      <c r="D9">
        <v>-46.91395</v>
      </c>
      <c r="E9">
        <v>142.59764999999999</v>
      </c>
      <c r="F9">
        <v>4259</v>
      </c>
      <c r="G9">
        <v>119.8</v>
      </c>
      <c r="H9">
        <v>10.79</v>
      </c>
      <c r="I9">
        <v>0</v>
      </c>
      <c r="J9">
        <v>34.942999999999998</v>
      </c>
      <c r="K9">
        <v>192</v>
      </c>
      <c r="L9">
        <v>34.939</v>
      </c>
      <c r="M9">
        <v>0</v>
      </c>
      <c r="N9">
        <v>303</v>
      </c>
      <c r="O9">
        <v>192</v>
      </c>
      <c r="R9">
        <v>9.69</v>
      </c>
      <c r="S9">
        <v>0</v>
      </c>
      <c r="T9">
        <v>0.73</v>
      </c>
      <c r="U9">
        <v>0</v>
      </c>
      <c r="V9">
        <v>2.71</v>
      </c>
      <c r="W9">
        <v>0</v>
      </c>
    </row>
    <row r="10" spans="1:27">
      <c r="A10">
        <v>2</v>
      </c>
      <c r="B10">
        <v>13</v>
      </c>
      <c r="C10" t="s">
        <v>437</v>
      </c>
      <c r="D10">
        <v>-46.914070000000002</v>
      </c>
      <c r="E10">
        <v>142.59752</v>
      </c>
      <c r="F10">
        <v>4259</v>
      </c>
      <c r="G10">
        <v>148.30000000000001</v>
      </c>
      <c r="H10">
        <v>10.794</v>
      </c>
      <c r="I10">
        <v>0</v>
      </c>
      <c r="J10">
        <v>34.942999999999998</v>
      </c>
      <c r="K10">
        <v>192</v>
      </c>
      <c r="N10">
        <v>302.8</v>
      </c>
      <c r="O10">
        <v>192</v>
      </c>
    </row>
    <row r="11" spans="1:27">
      <c r="A11">
        <v>2</v>
      </c>
      <c r="B11">
        <v>12</v>
      </c>
      <c r="C11" t="s">
        <v>438</v>
      </c>
      <c r="D11">
        <v>-46.914070000000002</v>
      </c>
      <c r="E11">
        <v>142.59756999999999</v>
      </c>
      <c r="F11">
        <v>4259</v>
      </c>
      <c r="G11">
        <v>148.5</v>
      </c>
      <c r="H11">
        <v>10.792999999999999</v>
      </c>
      <c r="I11">
        <v>0</v>
      </c>
      <c r="J11">
        <v>34.942999999999998</v>
      </c>
      <c r="K11">
        <v>192</v>
      </c>
      <c r="L11">
        <v>34.942999999999998</v>
      </c>
      <c r="M11">
        <v>0</v>
      </c>
      <c r="N11">
        <v>302.5</v>
      </c>
      <c r="O11">
        <v>192</v>
      </c>
      <c r="R11">
        <v>9.69</v>
      </c>
      <c r="S11">
        <v>0</v>
      </c>
      <c r="T11">
        <v>0.7</v>
      </c>
      <c r="U11">
        <v>0</v>
      </c>
      <c r="V11">
        <v>2.7</v>
      </c>
      <c r="W11">
        <v>0</v>
      </c>
    </row>
    <row r="12" spans="1:27">
      <c r="A12">
        <v>2</v>
      </c>
      <c r="B12">
        <v>10</v>
      </c>
      <c r="C12" t="s">
        <v>439</v>
      </c>
      <c r="D12">
        <v>-46.913879999999999</v>
      </c>
      <c r="E12">
        <v>142.59835000000001</v>
      </c>
      <c r="F12">
        <v>4259</v>
      </c>
      <c r="G12">
        <v>201</v>
      </c>
      <c r="H12">
        <v>10.611000000000001</v>
      </c>
      <c r="I12">
        <v>0</v>
      </c>
      <c r="J12">
        <v>34.9</v>
      </c>
      <c r="K12">
        <v>192</v>
      </c>
      <c r="L12">
        <v>34.9</v>
      </c>
      <c r="M12">
        <v>0</v>
      </c>
      <c r="N12">
        <v>302.89999999999998</v>
      </c>
      <c r="O12">
        <v>192</v>
      </c>
      <c r="R12">
        <v>10.17</v>
      </c>
      <c r="S12">
        <v>0</v>
      </c>
      <c r="T12">
        <v>0.75</v>
      </c>
      <c r="U12">
        <v>0</v>
      </c>
      <c r="V12">
        <v>2.76</v>
      </c>
      <c r="W12">
        <v>0</v>
      </c>
    </row>
    <row r="13" spans="1:27">
      <c r="A13">
        <v>2</v>
      </c>
      <c r="B13">
        <v>11</v>
      </c>
      <c r="C13" t="s">
        <v>440</v>
      </c>
      <c r="D13">
        <v>-46.913899999999998</v>
      </c>
      <c r="E13">
        <v>142.59829999999999</v>
      </c>
      <c r="F13">
        <v>4259</v>
      </c>
      <c r="G13">
        <v>202.3</v>
      </c>
      <c r="H13">
        <v>10.615</v>
      </c>
      <c r="I13">
        <v>0</v>
      </c>
      <c r="J13">
        <v>34.9</v>
      </c>
      <c r="K13">
        <v>192</v>
      </c>
      <c r="L13">
        <v>34.9</v>
      </c>
      <c r="M13">
        <v>0</v>
      </c>
      <c r="N13">
        <v>302.89999999999998</v>
      </c>
      <c r="O13">
        <v>192</v>
      </c>
      <c r="R13">
        <v>10.130000000000001</v>
      </c>
      <c r="S13">
        <v>0</v>
      </c>
      <c r="T13">
        <v>0.75</v>
      </c>
      <c r="U13">
        <v>0</v>
      </c>
      <c r="V13">
        <v>2.77</v>
      </c>
      <c r="W13">
        <v>0</v>
      </c>
    </row>
    <row r="14" spans="1:27">
      <c r="A14">
        <v>2</v>
      </c>
      <c r="B14">
        <v>8</v>
      </c>
      <c r="C14" t="s">
        <v>441</v>
      </c>
      <c r="D14">
        <v>-46.913730000000001</v>
      </c>
      <c r="E14">
        <v>142.59808000000001</v>
      </c>
      <c r="F14">
        <v>4259</v>
      </c>
      <c r="G14">
        <v>399.2</v>
      </c>
      <c r="H14">
        <v>9.4269999999999996</v>
      </c>
      <c r="I14">
        <v>0</v>
      </c>
      <c r="J14">
        <v>34.683</v>
      </c>
      <c r="K14">
        <v>192</v>
      </c>
      <c r="L14">
        <v>34.679000000000002</v>
      </c>
      <c r="M14">
        <v>0</v>
      </c>
      <c r="N14">
        <v>295.89999999999998</v>
      </c>
      <c r="O14">
        <v>192</v>
      </c>
      <c r="R14">
        <v>14.49</v>
      </c>
      <c r="S14">
        <v>0</v>
      </c>
      <c r="T14">
        <v>0.77</v>
      </c>
      <c r="U14">
        <v>0</v>
      </c>
      <c r="V14">
        <v>4.24</v>
      </c>
      <c r="W14">
        <v>0</v>
      </c>
    </row>
    <row r="15" spans="1:27">
      <c r="A15">
        <v>2</v>
      </c>
      <c r="B15">
        <v>9</v>
      </c>
      <c r="C15" t="s">
        <v>442</v>
      </c>
      <c r="D15">
        <v>-46.91377</v>
      </c>
      <c r="E15">
        <v>142.59808000000001</v>
      </c>
      <c r="F15">
        <v>4259</v>
      </c>
      <c r="G15">
        <v>399.5</v>
      </c>
      <c r="H15">
        <v>9.4280000000000008</v>
      </c>
      <c r="I15">
        <v>0</v>
      </c>
      <c r="J15">
        <v>34.683</v>
      </c>
      <c r="K15">
        <v>192</v>
      </c>
      <c r="L15">
        <v>34.682000000000002</v>
      </c>
      <c r="M15">
        <v>0</v>
      </c>
      <c r="N15">
        <v>296</v>
      </c>
      <c r="O15">
        <v>192</v>
      </c>
      <c r="R15">
        <v>14.49</v>
      </c>
      <c r="S15">
        <v>0</v>
      </c>
      <c r="T15">
        <v>0.72</v>
      </c>
      <c r="U15">
        <v>0</v>
      </c>
      <c r="V15">
        <v>4.24</v>
      </c>
      <c r="W15">
        <v>0</v>
      </c>
    </row>
    <row r="16" spans="1:27">
      <c r="A16">
        <v>2</v>
      </c>
      <c r="B16">
        <v>6</v>
      </c>
      <c r="C16" t="s">
        <v>443</v>
      </c>
      <c r="D16">
        <v>-46.913780000000003</v>
      </c>
      <c r="E16">
        <v>142.59790000000001</v>
      </c>
      <c r="F16">
        <v>4259</v>
      </c>
      <c r="G16">
        <v>600.9</v>
      </c>
      <c r="H16">
        <v>8.9849999999999994</v>
      </c>
      <c r="I16">
        <v>0</v>
      </c>
      <c r="J16">
        <v>34.619</v>
      </c>
      <c r="K16">
        <v>192</v>
      </c>
      <c r="L16">
        <v>34.618000000000002</v>
      </c>
      <c r="M16">
        <v>0</v>
      </c>
      <c r="N16">
        <v>286.3</v>
      </c>
      <c r="O16">
        <v>192</v>
      </c>
      <c r="R16">
        <v>16.64</v>
      </c>
      <c r="S16">
        <v>0</v>
      </c>
      <c r="T16">
        <v>1.0900000000000001</v>
      </c>
      <c r="U16">
        <v>0</v>
      </c>
      <c r="V16">
        <v>5.22</v>
      </c>
      <c r="W16">
        <v>0</v>
      </c>
    </row>
    <row r="17" spans="1:27">
      <c r="A17">
        <v>2</v>
      </c>
      <c r="B17">
        <v>7</v>
      </c>
      <c r="C17" t="s">
        <v>444</v>
      </c>
      <c r="D17">
        <v>-46.913780000000003</v>
      </c>
      <c r="E17">
        <v>142.59791999999999</v>
      </c>
      <c r="F17">
        <v>4259</v>
      </c>
      <c r="G17">
        <v>601.4</v>
      </c>
      <c r="H17">
        <v>8.9920000000000009</v>
      </c>
      <c r="I17">
        <v>0</v>
      </c>
      <c r="J17">
        <v>34.619999999999997</v>
      </c>
      <c r="K17">
        <v>192</v>
      </c>
      <c r="L17">
        <v>34.621000000000002</v>
      </c>
      <c r="M17">
        <v>0</v>
      </c>
      <c r="N17">
        <v>286.2</v>
      </c>
      <c r="O17">
        <v>192</v>
      </c>
      <c r="R17">
        <v>16.579999999999998</v>
      </c>
      <c r="S17">
        <v>0</v>
      </c>
      <c r="T17">
        <v>1.1000000000000001</v>
      </c>
      <c r="U17">
        <v>0</v>
      </c>
      <c r="V17">
        <v>5.22</v>
      </c>
      <c r="W17">
        <v>0</v>
      </c>
    </row>
    <row r="18" spans="1:27">
      <c r="A18">
        <v>2</v>
      </c>
      <c r="B18">
        <v>4</v>
      </c>
      <c r="C18" t="s">
        <v>445</v>
      </c>
      <c r="D18">
        <v>-46.913800000000002</v>
      </c>
      <c r="E18">
        <v>142.59728000000001</v>
      </c>
      <c r="F18">
        <v>4259</v>
      </c>
      <c r="G18">
        <v>800.5</v>
      </c>
      <c r="H18">
        <v>7.827</v>
      </c>
      <c r="I18">
        <v>0</v>
      </c>
      <c r="J18">
        <v>34.508000000000003</v>
      </c>
      <c r="K18">
        <v>192</v>
      </c>
      <c r="L18">
        <v>34.506</v>
      </c>
      <c r="M18">
        <v>0</v>
      </c>
      <c r="N18">
        <v>250.5</v>
      </c>
      <c r="O18">
        <v>192</v>
      </c>
      <c r="R18">
        <v>22.57</v>
      </c>
      <c r="S18">
        <v>0</v>
      </c>
      <c r="T18">
        <v>1.48</v>
      </c>
      <c r="U18">
        <v>0</v>
      </c>
      <c r="V18">
        <v>11.22</v>
      </c>
      <c r="W18">
        <v>0</v>
      </c>
    </row>
    <row r="19" spans="1:27">
      <c r="A19">
        <v>2</v>
      </c>
      <c r="B19">
        <v>5</v>
      </c>
      <c r="C19" t="s">
        <v>446</v>
      </c>
      <c r="D19">
        <v>-46.913800000000002</v>
      </c>
      <c r="E19">
        <v>142.59728000000001</v>
      </c>
      <c r="F19">
        <v>4259</v>
      </c>
      <c r="G19">
        <v>800.8</v>
      </c>
      <c r="H19">
        <v>7.8289999999999997</v>
      </c>
      <c r="I19">
        <v>0</v>
      </c>
      <c r="J19">
        <v>34.508000000000003</v>
      </c>
      <c r="K19">
        <v>192</v>
      </c>
      <c r="L19">
        <v>34.505000000000003</v>
      </c>
      <c r="M19">
        <v>0</v>
      </c>
      <c r="N19">
        <v>250.6</v>
      </c>
      <c r="O19">
        <v>192</v>
      </c>
      <c r="R19">
        <v>22.57</v>
      </c>
      <c r="S19">
        <v>0</v>
      </c>
      <c r="T19">
        <v>1.42</v>
      </c>
      <c r="U19">
        <v>0</v>
      </c>
      <c r="V19">
        <v>11.24</v>
      </c>
      <c r="W19">
        <v>0</v>
      </c>
    </row>
    <row r="20" spans="1:27">
      <c r="A20">
        <v>2</v>
      </c>
      <c r="B20">
        <v>2</v>
      </c>
      <c r="C20" t="s">
        <v>447</v>
      </c>
      <c r="D20">
        <v>-46.913820000000001</v>
      </c>
      <c r="E20">
        <v>142.59792999999999</v>
      </c>
      <c r="F20">
        <v>4259</v>
      </c>
      <c r="G20">
        <v>1000.6</v>
      </c>
      <c r="H20">
        <v>5.9950000000000001</v>
      </c>
      <c r="I20">
        <v>0</v>
      </c>
      <c r="J20">
        <v>34.401000000000003</v>
      </c>
      <c r="K20">
        <v>192</v>
      </c>
      <c r="L20">
        <v>34.399000000000001</v>
      </c>
      <c r="M20">
        <v>0</v>
      </c>
      <c r="N20">
        <v>235.7</v>
      </c>
      <c r="O20">
        <v>192</v>
      </c>
      <c r="R20">
        <v>28.11</v>
      </c>
      <c r="S20">
        <v>0</v>
      </c>
      <c r="T20">
        <v>1.89</v>
      </c>
      <c r="U20">
        <v>0</v>
      </c>
      <c r="V20">
        <v>22.36</v>
      </c>
      <c r="W20">
        <v>0</v>
      </c>
    </row>
    <row r="21" spans="1:27">
      <c r="A21">
        <v>2</v>
      </c>
      <c r="B21">
        <v>1</v>
      </c>
      <c r="C21" t="s">
        <v>448</v>
      </c>
      <c r="D21">
        <v>-46.913829999999997</v>
      </c>
      <c r="E21">
        <v>142.59791999999999</v>
      </c>
      <c r="F21">
        <v>4259</v>
      </c>
      <c r="G21">
        <v>1000.8</v>
      </c>
      <c r="H21">
        <v>5.9969999999999999</v>
      </c>
      <c r="I21">
        <v>0</v>
      </c>
      <c r="J21">
        <v>34.401000000000003</v>
      </c>
      <c r="K21">
        <v>192</v>
      </c>
      <c r="N21">
        <v>235.7</v>
      </c>
      <c r="O21">
        <v>192</v>
      </c>
    </row>
    <row r="22" spans="1:27">
      <c r="A22">
        <v>2</v>
      </c>
      <c r="B22">
        <v>3</v>
      </c>
      <c r="C22" t="s">
        <v>449</v>
      </c>
      <c r="D22">
        <v>-46.913820000000001</v>
      </c>
      <c r="E22">
        <v>142.59797</v>
      </c>
      <c r="F22">
        <v>4259</v>
      </c>
      <c r="G22">
        <v>1001.2</v>
      </c>
      <c r="H22">
        <v>5.9960000000000004</v>
      </c>
      <c r="I22">
        <v>0</v>
      </c>
      <c r="J22">
        <v>34.401000000000003</v>
      </c>
      <c r="K22">
        <v>192</v>
      </c>
      <c r="L22">
        <v>34.399000000000001</v>
      </c>
      <c r="M22">
        <v>0</v>
      </c>
      <c r="N22">
        <v>235.4</v>
      </c>
      <c r="O22">
        <v>192</v>
      </c>
      <c r="R22">
        <v>28.1</v>
      </c>
      <c r="S22">
        <v>0</v>
      </c>
      <c r="T22">
        <v>1.89</v>
      </c>
      <c r="U22">
        <v>0</v>
      </c>
      <c r="V22">
        <v>22.38</v>
      </c>
      <c r="W22">
        <v>0</v>
      </c>
    </row>
    <row r="23" spans="1:27">
      <c r="A23">
        <v>3</v>
      </c>
      <c r="B23">
        <v>20</v>
      </c>
      <c r="C23" t="s">
        <v>450</v>
      </c>
      <c r="D23">
        <v>-46.733530000000002</v>
      </c>
      <c r="E23">
        <v>142.09182999999999</v>
      </c>
      <c r="F23">
        <v>4529</v>
      </c>
      <c r="G23">
        <v>3.3</v>
      </c>
      <c r="H23">
        <v>10.932</v>
      </c>
      <c r="I23">
        <v>0</v>
      </c>
      <c r="J23">
        <v>34.954000000000001</v>
      </c>
      <c r="K23">
        <v>192</v>
      </c>
      <c r="L23">
        <v>34.966999999999999</v>
      </c>
      <c r="M23">
        <v>0</v>
      </c>
      <c r="N23">
        <v>311.10000000000002</v>
      </c>
      <c r="O23">
        <v>192</v>
      </c>
      <c r="P23">
        <v>271.24</v>
      </c>
      <c r="Q23">
        <v>0</v>
      </c>
      <c r="R23">
        <v>9.1199999999999992</v>
      </c>
      <c r="S23">
        <v>0</v>
      </c>
      <c r="T23">
        <v>0.56999999999999995</v>
      </c>
      <c r="U23">
        <v>0</v>
      </c>
      <c r="V23">
        <v>2.59</v>
      </c>
      <c r="W23">
        <v>0</v>
      </c>
    </row>
    <row r="24" spans="1:27">
      <c r="A24">
        <v>3</v>
      </c>
      <c r="B24">
        <v>21</v>
      </c>
      <c r="C24" t="s">
        <v>451</v>
      </c>
      <c r="D24">
        <v>-46.733530000000002</v>
      </c>
      <c r="E24">
        <v>142.09182999999999</v>
      </c>
      <c r="F24">
        <v>4529</v>
      </c>
      <c r="G24">
        <v>4.0999999999999996</v>
      </c>
      <c r="H24">
        <v>10.933</v>
      </c>
      <c r="I24">
        <v>0</v>
      </c>
      <c r="J24">
        <v>34.966999999999999</v>
      </c>
      <c r="K24">
        <v>192</v>
      </c>
      <c r="N24">
        <v>310.39999999999998</v>
      </c>
      <c r="O24">
        <v>192</v>
      </c>
    </row>
    <row r="25" spans="1:27">
      <c r="A25">
        <v>3</v>
      </c>
      <c r="B25">
        <v>19</v>
      </c>
      <c r="C25" t="s">
        <v>452</v>
      </c>
      <c r="D25">
        <v>-46.733519999999999</v>
      </c>
      <c r="E25">
        <v>142.09182000000001</v>
      </c>
      <c r="F25">
        <v>4529</v>
      </c>
      <c r="G25">
        <v>4.2</v>
      </c>
      <c r="H25">
        <v>10.933</v>
      </c>
      <c r="I25">
        <v>0</v>
      </c>
      <c r="J25">
        <v>34.951999999999998</v>
      </c>
      <c r="K25">
        <v>192</v>
      </c>
      <c r="L25">
        <v>34.963999999999999</v>
      </c>
      <c r="M25">
        <v>0</v>
      </c>
      <c r="N25">
        <v>310.60000000000002</v>
      </c>
      <c r="O25">
        <v>192</v>
      </c>
      <c r="P25">
        <v>299.83</v>
      </c>
      <c r="Q25">
        <v>69</v>
      </c>
      <c r="R25">
        <v>9.17</v>
      </c>
      <c r="S25">
        <v>0</v>
      </c>
      <c r="T25">
        <v>0.71</v>
      </c>
      <c r="U25">
        <v>0</v>
      </c>
      <c r="V25">
        <v>2.59</v>
      </c>
      <c r="W25">
        <v>0</v>
      </c>
    </row>
    <row r="26" spans="1:27">
      <c r="A26">
        <v>3</v>
      </c>
      <c r="B26">
        <v>17</v>
      </c>
      <c r="C26" t="s">
        <v>453</v>
      </c>
      <c r="D26">
        <v>-46.733420000000002</v>
      </c>
      <c r="E26">
        <v>142.09182000000001</v>
      </c>
      <c r="F26">
        <v>4529</v>
      </c>
      <c r="G26">
        <v>30</v>
      </c>
      <c r="H26">
        <v>10.932</v>
      </c>
      <c r="I26">
        <v>0</v>
      </c>
      <c r="J26">
        <v>34.969000000000001</v>
      </c>
      <c r="K26">
        <v>192</v>
      </c>
      <c r="N26">
        <v>310.3</v>
      </c>
      <c r="O26">
        <v>192</v>
      </c>
    </row>
    <row r="27" spans="1:27" s="61" customFormat="1">
      <c r="A27" s="61">
        <v>3</v>
      </c>
      <c r="B27" s="61">
        <v>18</v>
      </c>
      <c r="C27" s="61" t="s">
        <v>454</v>
      </c>
      <c r="D27" s="61">
        <v>-46.733420000000002</v>
      </c>
      <c r="E27" s="61">
        <v>142.09182000000001</v>
      </c>
      <c r="F27" s="61">
        <v>4529</v>
      </c>
      <c r="G27" s="61">
        <v>31.4</v>
      </c>
      <c r="H27" s="61">
        <v>10.933999999999999</v>
      </c>
      <c r="I27" s="61">
        <v>0</v>
      </c>
      <c r="J27" s="61">
        <v>34.969000000000001</v>
      </c>
      <c r="K27" s="61">
        <v>192</v>
      </c>
      <c r="L27" s="61">
        <v>34.966999999999999</v>
      </c>
      <c r="M27" s="61">
        <v>0</v>
      </c>
      <c r="N27" s="61">
        <v>310.7</v>
      </c>
      <c r="O27" s="61">
        <v>192</v>
      </c>
      <c r="P27" s="61">
        <v>279.5</v>
      </c>
      <c r="Q27" s="61">
        <v>0</v>
      </c>
      <c r="R27" s="61">
        <v>9.1300000000000008</v>
      </c>
      <c r="S27" s="61">
        <v>0</v>
      </c>
      <c r="T27" s="61">
        <v>0.7</v>
      </c>
      <c r="U27" s="61">
        <v>0</v>
      </c>
      <c r="V27" s="61">
        <v>2.6</v>
      </c>
      <c r="W27" s="61">
        <v>0</v>
      </c>
      <c r="X27">
        <v>1.0267641277411932</v>
      </c>
      <c r="Y27" s="61">
        <f>R27/X27</f>
        <v>8.8920130274567928</v>
      </c>
      <c r="Z27" s="61">
        <f>T27/X27</f>
        <v>0.681753463222317</v>
      </c>
      <c r="AA27" s="61">
        <f>V27/X27</f>
        <v>2.5322271491114634</v>
      </c>
    </row>
    <row r="28" spans="1:27">
      <c r="A28">
        <v>3</v>
      </c>
      <c r="B28">
        <v>16</v>
      </c>
      <c r="C28" t="s">
        <v>455</v>
      </c>
      <c r="D28">
        <v>-46.733330000000002</v>
      </c>
      <c r="E28">
        <v>142.09172000000001</v>
      </c>
      <c r="F28">
        <v>4529</v>
      </c>
      <c r="G28">
        <v>69</v>
      </c>
      <c r="H28">
        <v>10.864000000000001</v>
      </c>
      <c r="I28">
        <v>0</v>
      </c>
      <c r="J28">
        <v>34.957000000000001</v>
      </c>
      <c r="K28">
        <v>192</v>
      </c>
      <c r="L28">
        <v>34.954000000000001</v>
      </c>
      <c r="M28">
        <v>0</v>
      </c>
      <c r="N28">
        <v>310.39999999999998</v>
      </c>
      <c r="O28">
        <v>192</v>
      </c>
      <c r="P28">
        <v>293.10000000000002</v>
      </c>
      <c r="Q28">
        <v>69</v>
      </c>
      <c r="R28">
        <v>9.3000000000000007</v>
      </c>
      <c r="S28">
        <v>0</v>
      </c>
      <c r="T28">
        <v>0.6</v>
      </c>
      <c r="U28">
        <v>0</v>
      </c>
      <c r="V28">
        <v>2.61</v>
      </c>
      <c r="W28">
        <v>0</v>
      </c>
    </row>
    <row r="29" spans="1:27">
      <c r="A29">
        <v>3</v>
      </c>
      <c r="B29">
        <v>15</v>
      </c>
      <c r="C29" t="s">
        <v>456</v>
      </c>
      <c r="D29">
        <v>-46.733319999999999</v>
      </c>
      <c r="E29">
        <v>142.09172000000001</v>
      </c>
      <c r="F29">
        <v>4529</v>
      </c>
      <c r="G29">
        <v>69.900000000000006</v>
      </c>
      <c r="H29">
        <v>10.861000000000001</v>
      </c>
      <c r="I29">
        <v>0</v>
      </c>
      <c r="J29">
        <v>34.957000000000001</v>
      </c>
      <c r="K29">
        <v>192</v>
      </c>
      <c r="L29">
        <v>34.953000000000003</v>
      </c>
      <c r="M29">
        <v>0</v>
      </c>
      <c r="N29">
        <v>310.3</v>
      </c>
      <c r="O29">
        <v>192</v>
      </c>
      <c r="P29">
        <v>270.91000000000003</v>
      </c>
      <c r="Q29">
        <v>0</v>
      </c>
      <c r="R29">
        <v>9.31</v>
      </c>
      <c r="S29">
        <v>0</v>
      </c>
      <c r="T29">
        <v>0.7</v>
      </c>
      <c r="U29">
        <v>0</v>
      </c>
      <c r="V29">
        <v>2.61</v>
      </c>
      <c r="W29">
        <v>0</v>
      </c>
    </row>
    <row r="30" spans="1:27">
      <c r="A30">
        <v>3</v>
      </c>
      <c r="B30">
        <v>13</v>
      </c>
      <c r="C30" t="s">
        <v>457</v>
      </c>
      <c r="D30">
        <v>-46.733170000000001</v>
      </c>
      <c r="E30">
        <v>142.09172000000001</v>
      </c>
      <c r="F30">
        <v>4529</v>
      </c>
      <c r="G30">
        <v>119.3</v>
      </c>
      <c r="H30">
        <v>10.795999999999999</v>
      </c>
      <c r="I30">
        <v>0</v>
      </c>
      <c r="J30">
        <v>34.944000000000003</v>
      </c>
      <c r="K30">
        <v>192</v>
      </c>
      <c r="L30">
        <v>34.941000000000003</v>
      </c>
      <c r="M30">
        <v>0</v>
      </c>
      <c r="N30">
        <v>309.39999999999998</v>
      </c>
      <c r="O30">
        <v>192</v>
      </c>
      <c r="P30">
        <v>285.24</v>
      </c>
      <c r="Q30">
        <v>69</v>
      </c>
      <c r="R30">
        <v>9.48</v>
      </c>
      <c r="S30">
        <v>0</v>
      </c>
      <c r="T30">
        <v>0.65</v>
      </c>
      <c r="U30">
        <v>0</v>
      </c>
      <c r="V30">
        <v>2.64</v>
      </c>
      <c r="W30">
        <v>0</v>
      </c>
    </row>
    <row r="31" spans="1:27">
      <c r="A31">
        <v>3</v>
      </c>
      <c r="B31">
        <v>14</v>
      </c>
      <c r="C31" t="s">
        <v>458</v>
      </c>
      <c r="D31">
        <v>-46.733170000000001</v>
      </c>
      <c r="E31">
        <v>142.0917</v>
      </c>
      <c r="F31">
        <v>4529</v>
      </c>
      <c r="G31">
        <v>119.6</v>
      </c>
      <c r="H31">
        <v>10.797000000000001</v>
      </c>
      <c r="I31">
        <v>0</v>
      </c>
      <c r="J31">
        <v>34.944000000000003</v>
      </c>
      <c r="K31">
        <v>192</v>
      </c>
      <c r="L31">
        <v>34.941000000000003</v>
      </c>
      <c r="M31">
        <v>0</v>
      </c>
      <c r="N31">
        <v>309.60000000000002</v>
      </c>
      <c r="O31">
        <v>192</v>
      </c>
      <c r="P31">
        <v>271.08999999999997</v>
      </c>
      <c r="Q31">
        <v>0</v>
      </c>
      <c r="R31">
        <v>9.48</v>
      </c>
      <c r="S31">
        <v>0</v>
      </c>
      <c r="T31">
        <v>0.65</v>
      </c>
      <c r="U31">
        <v>0</v>
      </c>
      <c r="V31">
        <v>2.65</v>
      </c>
      <c r="W31">
        <v>0</v>
      </c>
    </row>
    <row r="32" spans="1:27">
      <c r="A32">
        <v>3</v>
      </c>
      <c r="B32">
        <v>11</v>
      </c>
      <c r="C32" t="s">
        <v>459</v>
      </c>
      <c r="D32">
        <v>-46.733029999999999</v>
      </c>
      <c r="E32">
        <v>142.09184999999999</v>
      </c>
      <c r="F32">
        <v>4529</v>
      </c>
      <c r="G32">
        <v>149</v>
      </c>
      <c r="H32">
        <v>10.795</v>
      </c>
      <c r="I32">
        <v>0</v>
      </c>
      <c r="J32">
        <v>34.942999999999998</v>
      </c>
      <c r="K32">
        <v>192</v>
      </c>
      <c r="L32">
        <v>34.94</v>
      </c>
      <c r="M32">
        <v>0</v>
      </c>
      <c r="N32">
        <v>309.8</v>
      </c>
      <c r="O32">
        <v>192</v>
      </c>
      <c r="P32">
        <v>285.33999999999997</v>
      </c>
      <c r="Q32">
        <v>69</v>
      </c>
      <c r="R32">
        <v>9.49</v>
      </c>
      <c r="S32">
        <v>0</v>
      </c>
      <c r="T32">
        <v>0.72</v>
      </c>
      <c r="U32">
        <v>0</v>
      </c>
      <c r="V32">
        <v>2.65</v>
      </c>
      <c r="W32">
        <v>0</v>
      </c>
    </row>
    <row r="33" spans="1:27">
      <c r="A33">
        <v>3</v>
      </c>
      <c r="B33">
        <v>12</v>
      </c>
      <c r="C33" t="s">
        <v>460</v>
      </c>
      <c r="D33">
        <v>-46.733029999999999</v>
      </c>
      <c r="E33">
        <v>142.09182999999999</v>
      </c>
      <c r="F33">
        <v>4529</v>
      </c>
      <c r="G33">
        <v>150.5</v>
      </c>
      <c r="H33">
        <v>10.795</v>
      </c>
      <c r="I33">
        <v>0</v>
      </c>
      <c r="J33">
        <v>34.942999999999998</v>
      </c>
      <c r="K33">
        <v>192</v>
      </c>
      <c r="L33">
        <v>34.942</v>
      </c>
      <c r="M33">
        <v>0</v>
      </c>
      <c r="N33">
        <v>309.7</v>
      </c>
      <c r="O33">
        <v>192</v>
      </c>
      <c r="P33">
        <v>312.25</v>
      </c>
      <c r="Q33">
        <v>69</v>
      </c>
      <c r="R33">
        <v>9.49</v>
      </c>
      <c r="S33">
        <v>0</v>
      </c>
      <c r="T33">
        <v>0.73</v>
      </c>
      <c r="U33">
        <v>0</v>
      </c>
      <c r="V33">
        <v>2.64</v>
      </c>
      <c r="W33">
        <v>0</v>
      </c>
    </row>
    <row r="34" spans="1:27">
      <c r="A34">
        <v>3</v>
      </c>
      <c r="B34">
        <v>10</v>
      </c>
      <c r="C34" t="s">
        <v>461</v>
      </c>
      <c r="D34">
        <v>-46.732950000000002</v>
      </c>
      <c r="E34">
        <v>142.09205</v>
      </c>
      <c r="F34">
        <v>4529</v>
      </c>
      <c r="G34">
        <v>198.3</v>
      </c>
      <c r="H34">
        <v>10.766999999999999</v>
      </c>
      <c r="I34">
        <v>0</v>
      </c>
      <c r="J34">
        <v>34.936999999999998</v>
      </c>
      <c r="K34">
        <v>192</v>
      </c>
      <c r="L34">
        <v>34.933</v>
      </c>
      <c r="M34">
        <v>0</v>
      </c>
      <c r="N34">
        <v>310.10000000000002</v>
      </c>
      <c r="O34">
        <v>192</v>
      </c>
      <c r="P34">
        <v>299.39</v>
      </c>
      <c r="Q34">
        <v>69</v>
      </c>
      <c r="R34">
        <v>9.58</v>
      </c>
      <c r="S34">
        <v>0</v>
      </c>
      <c r="T34">
        <v>0.63</v>
      </c>
      <c r="U34">
        <v>0</v>
      </c>
      <c r="V34">
        <v>2.67</v>
      </c>
      <c r="W34">
        <v>0</v>
      </c>
    </row>
    <row r="35" spans="1:27">
      <c r="A35">
        <v>3</v>
      </c>
      <c r="B35">
        <v>9</v>
      </c>
      <c r="C35" t="s">
        <v>462</v>
      </c>
      <c r="D35">
        <v>-46.732950000000002</v>
      </c>
      <c r="E35">
        <v>142.09201999999999</v>
      </c>
      <c r="F35">
        <v>4529</v>
      </c>
      <c r="G35">
        <v>200.7</v>
      </c>
      <c r="H35">
        <v>10.755000000000001</v>
      </c>
      <c r="I35">
        <v>0</v>
      </c>
      <c r="J35">
        <v>34.933</v>
      </c>
      <c r="K35">
        <v>192</v>
      </c>
      <c r="L35">
        <v>34.927999999999997</v>
      </c>
      <c r="M35">
        <v>0</v>
      </c>
      <c r="N35">
        <v>309.7</v>
      </c>
      <c r="O35">
        <v>192</v>
      </c>
      <c r="P35">
        <v>268.42</v>
      </c>
      <c r="Q35">
        <v>0</v>
      </c>
      <c r="R35">
        <v>9.6199999999999992</v>
      </c>
      <c r="S35">
        <v>0</v>
      </c>
      <c r="T35">
        <v>0.73</v>
      </c>
      <c r="U35">
        <v>0</v>
      </c>
      <c r="V35">
        <v>2.67</v>
      </c>
      <c r="W35">
        <v>0</v>
      </c>
    </row>
    <row r="36" spans="1:27">
      <c r="A36">
        <v>3</v>
      </c>
      <c r="B36">
        <v>7</v>
      </c>
      <c r="C36" t="s">
        <v>463</v>
      </c>
      <c r="D36">
        <v>-46.732680000000002</v>
      </c>
      <c r="E36">
        <v>142.09211999999999</v>
      </c>
      <c r="F36">
        <v>4529</v>
      </c>
      <c r="G36">
        <v>399.2</v>
      </c>
      <c r="H36">
        <v>9.5879999999999992</v>
      </c>
      <c r="I36">
        <v>0</v>
      </c>
      <c r="J36">
        <v>34.706000000000003</v>
      </c>
      <c r="K36">
        <v>192</v>
      </c>
      <c r="L36">
        <v>34.701999999999998</v>
      </c>
      <c r="M36">
        <v>0</v>
      </c>
      <c r="N36">
        <v>298.3</v>
      </c>
      <c r="O36">
        <v>192</v>
      </c>
      <c r="P36">
        <v>267.14</v>
      </c>
      <c r="Q36">
        <v>0</v>
      </c>
      <c r="R36">
        <v>14.1</v>
      </c>
      <c r="S36">
        <v>0</v>
      </c>
      <c r="T36">
        <v>1.01</v>
      </c>
      <c r="U36">
        <v>0</v>
      </c>
      <c r="V36">
        <v>3.99</v>
      </c>
      <c r="W36">
        <v>0</v>
      </c>
    </row>
    <row r="37" spans="1:27">
      <c r="A37">
        <v>3</v>
      </c>
      <c r="B37">
        <v>8</v>
      </c>
      <c r="C37" t="s">
        <v>464</v>
      </c>
      <c r="D37">
        <v>-46.732680000000002</v>
      </c>
      <c r="E37">
        <v>142.09211999999999</v>
      </c>
      <c r="F37">
        <v>4529</v>
      </c>
      <c r="G37">
        <v>399.7</v>
      </c>
      <c r="H37">
        <v>9.5879999999999992</v>
      </c>
      <c r="I37">
        <v>0</v>
      </c>
      <c r="J37">
        <v>34.706000000000003</v>
      </c>
      <c r="K37">
        <v>192</v>
      </c>
      <c r="L37">
        <v>34.701000000000001</v>
      </c>
      <c r="M37">
        <v>0</v>
      </c>
      <c r="N37">
        <v>298.89999999999998</v>
      </c>
      <c r="O37">
        <v>192</v>
      </c>
      <c r="P37">
        <v>236.35</v>
      </c>
      <c r="Q37">
        <v>0</v>
      </c>
      <c r="R37">
        <v>14</v>
      </c>
      <c r="S37">
        <v>0</v>
      </c>
      <c r="T37">
        <v>0.93</v>
      </c>
      <c r="U37">
        <v>0</v>
      </c>
      <c r="V37">
        <v>3.87</v>
      </c>
      <c r="W37">
        <v>0</v>
      </c>
    </row>
    <row r="38" spans="1:27">
      <c r="A38">
        <v>3</v>
      </c>
      <c r="B38">
        <v>5</v>
      </c>
      <c r="C38" t="s">
        <v>465</v>
      </c>
      <c r="D38">
        <v>-46.732520000000001</v>
      </c>
      <c r="E38">
        <v>142.09208000000001</v>
      </c>
      <c r="F38">
        <v>4529</v>
      </c>
      <c r="G38">
        <v>599.4</v>
      </c>
      <c r="H38">
        <v>8.85</v>
      </c>
      <c r="I38">
        <v>0</v>
      </c>
      <c r="J38">
        <v>34.600999999999999</v>
      </c>
      <c r="K38">
        <v>192</v>
      </c>
      <c r="L38">
        <v>34.597000000000001</v>
      </c>
      <c r="M38">
        <v>0</v>
      </c>
      <c r="N38">
        <v>288.3</v>
      </c>
      <c r="O38">
        <v>192</v>
      </c>
      <c r="P38">
        <v>254.31</v>
      </c>
      <c r="Q38">
        <v>0</v>
      </c>
      <c r="R38">
        <v>17.34</v>
      </c>
      <c r="S38">
        <v>0</v>
      </c>
      <c r="T38">
        <v>1.21</v>
      </c>
      <c r="U38">
        <v>0</v>
      </c>
      <c r="V38">
        <v>5.64</v>
      </c>
      <c r="W38">
        <v>0</v>
      </c>
    </row>
    <row r="39" spans="1:27">
      <c r="A39">
        <v>3</v>
      </c>
      <c r="B39">
        <v>6</v>
      </c>
      <c r="C39" t="s">
        <v>466</v>
      </c>
      <c r="D39">
        <v>-46.732520000000001</v>
      </c>
      <c r="E39">
        <v>142.09207000000001</v>
      </c>
      <c r="F39">
        <v>4529</v>
      </c>
      <c r="G39">
        <v>601</v>
      </c>
      <c r="H39">
        <v>8.8490000000000002</v>
      </c>
      <c r="I39">
        <v>0</v>
      </c>
      <c r="J39">
        <v>34.600999999999999</v>
      </c>
      <c r="K39">
        <v>192</v>
      </c>
      <c r="L39">
        <v>34.597000000000001</v>
      </c>
      <c r="M39">
        <v>0</v>
      </c>
      <c r="N39">
        <v>288.5</v>
      </c>
      <c r="O39">
        <v>192</v>
      </c>
      <c r="P39">
        <v>264.19</v>
      </c>
      <c r="Q39">
        <v>0</v>
      </c>
      <c r="R39">
        <v>17.28</v>
      </c>
      <c r="S39">
        <v>0</v>
      </c>
      <c r="T39">
        <v>1.2</v>
      </c>
      <c r="U39">
        <v>0</v>
      </c>
      <c r="V39">
        <v>5.63</v>
      </c>
      <c r="W39">
        <v>0</v>
      </c>
    </row>
    <row r="40" spans="1:27">
      <c r="A40">
        <v>3</v>
      </c>
      <c r="B40">
        <v>4</v>
      </c>
      <c r="C40" t="s">
        <v>467</v>
      </c>
      <c r="D40">
        <v>-46.732419999999998</v>
      </c>
      <c r="E40">
        <v>142.09180000000001</v>
      </c>
      <c r="F40">
        <v>4529</v>
      </c>
      <c r="G40">
        <v>800.7</v>
      </c>
      <c r="H40">
        <v>7.9359999999999999</v>
      </c>
      <c r="I40">
        <v>0</v>
      </c>
      <c r="J40">
        <v>34.546999999999997</v>
      </c>
      <c r="K40">
        <v>192</v>
      </c>
      <c r="L40">
        <v>34.542999999999999</v>
      </c>
      <c r="M40">
        <v>0</v>
      </c>
      <c r="N40">
        <v>242.7</v>
      </c>
      <c r="O40">
        <v>192</v>
      </c>
      <c r="P40">
        <v>212.44</v>
      </c>
      <c r="Q40">
        <v>0</v>
      </c>
      <c r="R40">
        <v>23.05</v>
      </c>
      <c r="S40">
        <v>0</v>
      </c>
      <c r="T40">
        <v>1.56</v>
      </c>
      <c r="U40">
        <v>0</v>
      </c>
      <c r="V40">
        <v>12.7</v>
      </c>
      <c r="W40">
        <v>0</v>
      </c>
    </row>
    <row r="41" spans="1:27">
      <c r="A41">
        <v>3</v>
      </c>
      <c r="B41">
        <v>3</v>
      </c>
      <c r="C41" t="s">
        <v>468</v>
      </c>
      <c r="D41">
        <v>-46.732399999999998</v>
      </c>
      <c r="E41">
        <v>142.09178</v>
      </c>
      <c r="F41">
        <v>4529</v>
      </c>
      <c r="G41">
        <v>801</v>
      </c>
      <c r="H41">
        <v>7.9279999999999999</v>
      </c>
      <c r="I41">
        <v>0</v>
      </c>
      <c r="J41">
        <v>34.546999999999997</v>
      </c>
      <c r="K41">
        <v>192</v>
      </c>
      <c r="L41">
        <v>34.543999999999997</v>
      </c>
      <c r="M41">
        <v>0</v>
      </c>
      <c r="N41">
        <v>242.8</v>
      </c>
      <c r="O41">
        <v>192</v>
      </c>
      <c r="P41">
        <v>212.67</v>
      </c>
      <c r="Q41">
        <v>0</v>
      </c>
      <c r="R41">
        <v>23.06</v>
      </c>
      <c r="S41">
        <v>0</v>
      </c>
      <c r="T41">
        <v>1.38</v>
      </c>
      <c r="U41">
        <v>0</v>
      </c>
      <c r="V41">
        <v>12.75</v>
      </c>
      <c r="W41">
        <v>0</v>
      </c>
    </row>
    <row r="42" spans="1:27">
      <c r="A42">
        <v>3</v>
      </c>
      <c r="B42">
        <v>2</v>
      </c>
      <c r="C42" t="s">
        <v>469</v>
      </c>
      <c r="D42">
        <v>-46.732280000000003</v>
      </c>
      <c r="E42">
        <v>142.09147999999999</v>
      </c>
      <c r="F42">
        <v>4529</v>
      </c>
      <c r="G42">
        <v>999.3</v>
      </c>
      <c r="H42">
        <v>5.7709999999999999</v>
      </c>
      <c r="I42">
        <v>0</v>
      </c>
      <c r="J42">
        <v>34.383000000000003</v>
      </c>
      <c r="K42">
        <v>192</v>
      </c>
      <c r="L42">
        <v>34.380000000000003</v>
      </c>
      <c r="M42">
        <v>0</v>
      </c>
      <c r="N42">
        <v>241.8</v>
      </c>
      <c r="O42">
        <v>192</v>
      </c>
      <c r="P42">
        <v>211.64</v>
      </c>
      <c r="Q42">
        <v>0</v>
      </c>
      <c r="R42">
        <v>28.42</v>
      </c>
      <c r="S42">
        <v>0</v>
      </c>
      <c r="T42">
        <v>1.92</v>
      </c>
      <c r="U42">
        <v>0</v>
      </c>
      <c r="V42">
        <v>23.12</v>
      </c>
      <c r="W42">
        <v>0</v>
      </c>
    </row>
    <row r="43" spans="1:27">
      <c r="A43">
        <v>3</v>
      </c>
      <c r="B43">
        <v>1</v>
      </c>
      <c r="C43" t="s">
        <v>470</v>
      </c>
      <c r="D43">
        <v>-46.732300000000002</v>
      </c>
      <c r="E43">
        <v>142.09146999999999</v>
      </c>
      <c r="F43">
        <v>4529</v>
      </c>
      <c r="G43">
        <v>1002.8</v>
      </c>
      <c r="H43">
        <v>5.7640000000000002</v>
      </c>
      <c r="I43">
        <v>0</v>
      </c>
      <c r="J43">
        <v>34.381999999999998</v>
      </c>
      <c r="K43">
        <v>192</v>
      </c>
      <c r="L43">
        <v>34.378</v>
      </c>
      <c r="M43">
        <v>0</v>
      </c>
      <c r="N43">
        <v>241.9</v>
      </c>
      <c r="O43">
        <v>192</v>
      </c>
      <c r="P43">
        <v>213.45</v>
      </c>
      <c r="Q43">
        <v>0</v>
      </c>
      <c r="R43">
        <v>28.43</v>
      </c>
      <c r="S43">
        <v>0</v>
      </c>
      <c r="T43">
        <v>1.92</v>
      </c>
      <c r="U43">
        <v>0</v>
      </c>
      <c r="V43">
        <v>23.06</v>
      </c>
      <c r="W43">
        <v>0</v>
      </c>
    </row>
    <row r="44" spans="1:27">
      <c r="A44" t="s">
        <v>514</v>
      </c>
    </row>
    <row r="45" spans="1:27">
      <c r="A45" s="23">
        <v>4</v>
      </c>
      <c r="B45" s="23">
        <v>21</v>
      </c>
      <c r="C45" s="23" t="s">
        <v>474</v>
      </c>
      <c r="D45" s="23">
        <v>-46.865000000000002</v>
      </c>
      <c r="E45" s="23">
        <v>142.02772999999999</v>
      </c>
      <c r="F45" s="23">
        <v>4517</v>
      </c>
      <c r="G45" s="23">
        <v>3.4</v>
      </c>
      <c r="H45" s="23">
        <v>10.782</v>
      </c>
      <c r="I45" s="23">
        <v>0</v>
      </c>
      <c r="J45" s="23">
        <v>34.584000000000003</v>
      </c>
      <c r="K45" s="23">
        <v>192</v>
      </c>
      <c r="L45" s="23">
        <v>34.579000000000001</v>
      </c>
      <c r="M45" s="23">
        <v>0</v>
      </c>
      <c r="N45" s="23">
        <v>217.7</v>
      </c>
      <c r="O45" s="23">
        <v>192</v>
      </c>
      <c r="P45" s="23">
        <v>275.07</v>
      </c>
      <c r="Q45" s="23">
        <v>0</v>
      </c>
      <c r="R45" s="23">
        <v>9.19</v>
      </c>
      <c r="S45" s="23">
        <v>0</v>
      </c>
      <c r="T45" s="23">
        <v>0.73</v>
      </c>
      <c r="U45" s="23">
        <v>0</v>
      </c>
      <c r="V45" s="23">
        <v>1.04</v>
      </c>
      <c r="W45" s="23">
        <v>0</v>
      </c>
    </row>
    <row r="46" spans="1:27">
      <c r="A46" s="23">
        <v>4</v>
      </c>
      <c r="B46" s="23">
        <v>20</v>
      </c>
      <c r="C46" s="23" t="s">
        <v>475</v>
      </c>
      <c r="D46" s="23">
        <v>-46.864879999999999</v>
      </c>
      <c r="E46" s="23">
        <v>142.02757</v>
      </c>
      <c r="F46" s="23">
        <v>4517</v>
      </c>
      <c r="G46" s="23">
        <v>3.5</v>
      </c>
      <c r="H46" s="23">
        <v>10.785</v>
      </c>
      <c r="I46" s="23">
        <v>0</v>
      </c>
      <c r="J46" s="23">
        <v>34.584000000000003</v>
      </c>
      <c r="K46" s="23">
        <v>192</v>
      </c>
      <c r="L46" s="23">
        <v>34.578000000000003</v>
      </c>
      <c r="M46" s="23">
        <v>0</v>
      </c>
      <c r="N46" s="23">
        <v>217.7</v>
      </c>
      <c r="O46" s="23">
        <v>192</v>
      </c>
      <c r="P46" s="23">
        <v>275.37</v>
      </c>
      <c r="Q46" s="23">
        <v>0</v>
      </c>
      <c r="R46" s="23">
        <v>9.19</v>
      </c>
      <c r="S46" s="23">
        <v>0</v>
      </c>
      <c r="T46" s="23">
        <v>0.73</v>
      </c>
      <c r="U46" s="23">
        <v>0</v>
      </c>
      <c r="V46" s="23">
        <v>1.03</v>
      </c>
      <c r="W46" s="23">
        <v>0</v>
      </c>
    </row>
    <row r="47" spans="1:27" s="61" customFormat="1">
      <c r="A47" s="62">
        <v>4</v>
      </c>
      <c r="B47" s="62">
        <v>18</v>
      </c>
      <c r="C47" s="62" t="s">
        <v>476</v>
      </c>
      <c r="D47" s="62">
        <v>-46.864280000000001</v>
      </c>
      <c r="E47" s="62">
        <v>142.02697000000001</v>
      </c>
      <c r="F47" s="62">
        <v>4517</v>
      </c>
      <c r="G47" s="62">
        <v>35.9</v>
      </c>
      <c r="H47" s="62">
        <v>10.750999999999999</v>
      </c>
      <c r="I47" s="62">
        <v>0</v>
      </c>
      <c r="J47" s="62">
        <v>34.58</v>
      </c>
      <c r="K47" s="62">
        <v>192</v>
      </c>
      <c r="L47" s="62">
        <v>34.576000000000001</v>
      </c>
      <c r="M47" s="62">
        <v>0</v>
      </c>
      <c r="N47" s="62">
        <v>217.3</v>
      </c>
      <c r="O47" s="62">
        <v>192</v>
      </c>
      <c r="P47" s="62">
        <v>275.08</v>
      </c>
      <c r="Q47" s="62">
        <v>0</v>
      </c>
      <c r="R47" s="62">
        <v>9.18</v>
      </c>
      <c r="S47" s="62">
        <v>0</v>
      </c>
      <c r="T47" s="62">
        <v>0.74</v>
      </c>
      <c r="U47" s="62">
        <v>0</v>
      </c>
      <c r="V47" s="62">
        <v>1.05</v>
      </c>
      <c r="W47" s="62">
        <v>0</v>
      </c>
      <c r="X47">
        <v>1.0264938267521764</v>
      </c>
      <c r="Y47" s="61">
        <f>R47/X47</f>
        <v>8.9430640114470972</v>
      </c>
      <c r="Z47" s="61">
        <f>T47/X47</f>
        <v>0.72090058480074637</v>
      </c>
      <c r="AA47" s="61">
        <f>V47/X47</f>
        <v>1.0228994784334915</v>
      </c>
    </row>
    <row r="48" spans="1:27" s="61" customFormat="1">
      <c r="A48" s="62">
        <v>4</v>
      </c>
      <c r="B48" s="62">
        <v>19</v>
      </c>
      <c r="C48" s="62" t="s">
        <v>477</v>
      </c>
      <c r="D48" s="62">
        <v>-46.864420000000003</v>
      </c>
      <c r="E48" s="62">
        <v>142.02709999999999</v>
      </c>
      <c r="F48" s="62">
        <v>4517</v>
      </c>
      <c r="G48" s="62">
        <v>36</v>
      </c>
      <c r="H48" s="62">
        <v>10.744</v>
      </c>
      <c r="I48" s="62">
        <v>0</v>
      </c>
      <c r="J48" s="62">
        <v>34.579000000000001</v>
      </c>
      <c r="K48" s="62">
        <v>192</v>
      </c>
      <c r="L48" s="62">
        <v>34.573</v>
      </c>
      <c r="M48" s="62">
        <v>0</v>
      </c>
      <c r="N48" s="62">
        <v>217.4</v>
      </c>
      <c r="O48" s="62">
        <v>192</v>
      </c>
      <c r="P48" s="62">
        <v>275.29000000000002</v>
      </c>
      <c r="Q48" s="62">
        <v>0</v>
      </c>
      <c r="R48" s="62">
        <v>9.19</v>
      </c>
      <c r="S48" s="62">
        <v>0</v>
      </c>
      <c r="T48" s="62">
        <v>0.73</v>
      </c>
      <c r="U48" s="62">
        <v>0</v>
      </c>
      <c r="V48" s="62">
        <v>1.05</v>
      </c>
      <c r="W48" s="62">
        <v>0</v>
      </c>
      <c r="X48">
        <v>1.0264942930406087</v>
      </c>
      <c r="Y48" s="61">
        <f>R48/X48</f>
        <v>8.9528018443999642</v>
      </c>
      <c r="Z48" s="61">
        <f>T48/X48</f>
        <v>0.71115836195995374</v>
      </c>
      <c r="AA48" s="61">
        <f>V48/X48</f>
        <v>1.0228990137780156</v>
      </c>
    </row>
    <row r="49" spans="1:23">
      <c r="A49" s="23">
        <v>4</v>
      </c>
      <c r="B49" s="23">
        <v>16</v>
      </c>
      <c r="C49" s="23" t="s">
        <v>478</v>
      </c>
      <c r="D49" s="23">
        <v>-46.86383</v>
      </c>
      <c r="E49" s="23">
        <v>142.02643</v>
      </c>
      <c r="F49" s="23">
        <v>4517</v>
      </c>
      <c r="G49" s="23">
        <v>69.8</v>
      </c>
      <c r="H49" s="23">
        <v>10.647</v>
      </c>
      <c r="I49" s="23">
        <v>0</v>
      </c>
      <c r="J49" s="23">
        <v>34.567</v>
      </c>
      <c r="K49" s="23">
        <v>192</v>
      </c>
      <c r="L49" s="23">
        <v>34.564999999999998</v>
      </c>
      <c r="M49" s="23">
        <v>0</v>
      </c>
      <c r="N49" s="23">
        <v>217.5</v>
      </c>
      <c r="O49" s="23">
        <v>192</v>
      </c>
      <c r="P49" s="23">
        <v>275.52999999999997</v>
      </c>
      <c r="Q49" s="23">
        <v>0</v>
      </c>
      <c r="R49" s="23">
        <v>9.64</v>
      </c>
      <c r="S49" s="23">
        <v>0</v>
      </c>
      <c r="T49" s="23">
        <v>0.76</v>
      </c>
      <c r="U49" s="23">
        <v>0</v>
      </c>
      <c r="V49" s="23">
        <v>1.1000000000000001</v>
      </c>
      <c r="W49" s="23">
        <v>0</v>
      </c>
    </row>
    <row r="50" spans="1:23">
      <c r="A50" s="23">
        <v>4</v>
      </c>
      <c r="B50" s="23">
        <v>17</v>
      </c>
      <c r="C50" s="23" t="s">
        <v>479</v>
      </c>
      <c r="D50" s="23">
        <v>-46.863900000000001</v>
      </c>
      <c r="E50" s="23">
        <v>142.02662000000001</v>
      </c>
      <c r="F50" s="23">
        <v>4517</v>
      </c>
      <c r="G50" s="23">
        <v>70.2</v>
      </c>
      <c r="H50" s="23">
        <v>10.631</v>
      </c>
      <c r="I50" s="23">
        <v>0</v>
      </c>
      <c r="J50" s="23">
        <v>34.564999999999998</v>
      </c>
      <c r="K50" s="23">
        <v>192</v>
      </c>
      <c r="L50" s="23">
        <v>34.581000000000003</v>
      </c>
      <c r="M50" s="23">
        <v>0</v>
      </c>
      <c r="N50" s="23">
        <v>217.6</v>
      </c>
      <c r="O50" s="23">
        <v>192</v>
      </c>
      <c r="P50" s="23">
        <v>276.99</v>
      </c>
      <c r="Q50" s="23">
        <v>0</v>
      </c>
      <c r="R50" s="23">
        <v>9.18</v>
      </c>
      <c r="S50" s="23">
        <v>0</v>
      </c>
      <c r="T50" s="23">
        <v>0.74</v>
      </c>
      <c r="U50" s="23">
        <v>0</v>
      </c>
      <c r="V50" s="23">
        <v>1.02</v>
      </c>
      <c r="W50" s="23">
        <v>0</v>
      </c>
    </row>
    <row r="51" spans="1:23">
      <c r="A51" s="23">
        <v>4</v>
      </c>
      <c r="B51" s="23">
        <v>14</v>
      </c>
      <c r="C51" s="23" t="s">
        <v>480</v>
      </c>
      <c r="D51" s="23">
        <v>-46.863529999999997</v>
      </c>
      <c r="E51" s="23">
        <v>142.02584999999999</v>
      </c>
      <c r="F51" s="23">
        <v>4517</v>
      </c>
      <c r="G51" s="23">
        <v>118</v>
      </c>
      <c r="H51" s="23">
        <v>10.398999999999999</v>
      </c>
      <c r="I51" s="23">
        <v>0</v>
      </c>
      <c r="J51" s="23">
        <v>34.540999999999997</v>
      </c>
      <c r="K51" s="23">
        <v>192</v>
      </c>
      <c r="L51" s="23">
        <v>34.536999999999999</v>
      </c>
      <c r="M51" s="23">
        <v>0</v>
      </c>
      <c r="N51" s="23">
        <v>217.7</v>
      </c>
      <c r="O51" s="23">
        <v>192</v>
      </c>
      <c r="P51" s="23">
        <v>276.51</v>
      </c>
      <c r="Q51" s="23">
        <v>0</v>
      </c>
      <c r="R51" s="23">
        <v>10.58</v>
      </c>
      <c r="S51" s="23">
        <v>0</v>
      </c>
      <c r="T51" s="23">
        <v>0.8</v>
      </c>
      <c r="U51" s="23">
        <v>0</v>
      </c>
      <c r="V51" s="23">
        <v>1.27</v>
      </c>
      <c r="W51" s="23">
        <v>0</v>
      </c>
    </row>
    <row r="52" spans="1:23">
      <c r="A52" s="23">
        <v>4</v>
      </c>
      <c r="B52" s="23">
        <v>15</v>
      </c>
      <c r="C52" s="23" t="s">
        <v>481</v>
      </c>
      <c r="D52" s="23">
        <v>-46.863529999999997</v>
      </c>
      <c r="E52" s="23">
        <v>142.02600000000001</v>
      </c>
      <c r="F52" s="23">
        <v>4517</v>
      </c>
      <c r="G52" s="23">
        <v>118.7</v>
      </c>
      <c r="H52" s="23">
        <v>10.398999999999999</v>
      </c>
      <c r="I52" s="23">
        <v>0</v>
      </c>
      <c r="J52" s="23">
        <v>34.542000000000002</v>
      </c>
      <c r="K52" s="23">
        <v>192</v>
      </c>
      <c r="L52" s="23">
        <v>34.534999999999997</v>
      </c>
      <c r="M52" s="23">
        <v>0</v>
      </c>
      <c r="N52" s="23">
        <v>217.8</v>
      </c>
      <c r="O52" s="23">
        <v>192</v>
      </c>
      <c r="P52" s="23">
        <v>276.64</v>
      </c>
      <c r="Q52" s="23">
        <v>0</v>
      </c>
      <c r="R52" s="23">
        <v>10.58</v>
      </c>
      <c r="S52" s="23">
        <v>0</v>
      </c>
      <c r="T52" s="23">
        <v>0.81</v>
      </c>
      <c r="U52" s="23">
        <v>0</v>
      </c>
      <c r="V52" s="23">
        <v>1.27</v>
      </c>
      <c r="W52" s="23">
        <v>0</v>
      </c>
    </row>
    <row r="53" spans="1:23">
      <c r="A53" s="23">
        <v>4</v>
      </c>
      <c r="B53" s="23">
        <v>11</v>
      </c>
      <c r="C53" s="23" t="s">
        <v>482</v>
      </c>
      <c r="D53" s="23">
        <v>-46.863419999999998</v>
      </c>
      <c r="E53" s="23">
        <v>142.02517</v>
      </c>
      <c r="F53" s="23">
        <v>4517</v>
      </c>
      <c r="G53" s="23">
        <v>150.4</v>
      </c>
      <c r="H53" s="23">
        <v>10.118</v>
      </c>
      <c r="I53" s="23">
        <v>0</v>
      </c>
      <c r="J53" s="23">
        <v>34.79</v>
      </c>
      <c r="K53" s="23">
        <v>192</v>
      </c>
      <c r="L53" s="23">
        <v>34.78</v>
      </c>
      <c r="M53" s="23">
        <v>0</v>
      </c>
      <c r="N53" s="23">
        <v>203.6</v>
      </c>
      <c r="O53" s="23">
        <v>192</v>
      </c>
      <c r="P53" s="23">
        <v>258.49</v>
      </c>
      <c r="Q53" s="23">
        <v>0</v>
      </c>
      <c r="R53" s="23">
        <v>13.92</v>
      </c>
      <c r="S53" s="23">
        <v>0</v>
      </c>
      <c r="T53" s="23">
        <v>1</v>
      </c>
      <c r="U53" s="23">
        <v>0</v>
      </c>
      <c r="V53" s="23">
        <v>3.63</v>
      </c>
      <c r="W53" s="23">
        <v>0</v>
      </c>
    </row>
    <row r="54" spans="1:23">
      <c r="A54" s="23">
        <v>4</v>
      </c>
      <c r="B54" s="23">
        <v>12</v>
      </c>
      <c r="C54" s="23" t="s">
        <v>483</v>
      </c>
      <c r="D54" s="23">
        <v>-46.863480000000003</v>
      </c>
      <c r="E54" s="23">
        <v>142.02533</v>
      </c>
      <c r="F54" s="23">
        <v>4517</v>
      </c>
      <c r="G54" s="23">
        <v>150.5</v>
      </c>
      <c r="H54" s="23">
        <v>10.109</v>
      </c>
      <c r="I54" s="23">
        <v>0</v>
      </c>
      <c r="J54" s="23">
        <v>34.790999999999997</v>
      </c>
      <c r="K54" s="23">
        <v>192</v>
      </c>
      <c r="L54" s="23">
        <v>34.792000000000002</v>
      </c>
      <c r="M54" s="23">
        <v>0</v>
      </c>
      <c r="N54" s="23">
        <v>203.5</v>
      </c>
      <c r="O54" s="23">
        <v>192</v>
      </c>
      <c r="P54" s="23">
        <v>257.86</v>
      </c>
      <c r="Q54" s="23">
        <v>0</v>
      </c>
      <c r="R54" s="23">
        <v>13.93</v>
      </c>
      <c r="S54" s="23">
        <v>0</v>
      </c>
      <c r="T54" s="23">
        <v>0.99</v>
      </c>
      <c r="U54" s="23">
        <v>0</v>
      </c>
      <c r="V54" s="23">
        <v>3.6</v>
      </c>
      <c r="W54" s="23">
        <v>0</v>
      </c>
    </row>
    <row r="55" spans="1:23">
      <c r="A55" s="23">
        <v>4</v>
      </c>
      <c r="B55" s="23">
        <v>9</v>
      </c>
      <c r="C55" s="23" t="s">
        <v>484</v>
      </c>
      <c r="D55" s="23">
        <v>-46.863300000000002</v>
      </c>
      <c r="E55" s="23">
        <v>142.0247</v>
      </c>
      <c r="F55" s="23">
        <v>4517</v>
      </c>
      <c r="G55" s="23">
        <v>200.8</v>
      </c>
      <c r="H55" s="23">
        <v>9.5570000000000004</v>
      </c>
      <c r="I55" s="23">
        <v>0</v>
      </c>
      <c r="J55" s="23">
        <v>34.700000000000003</v>
      </c>
      <c r="K55" s="23">
        <v>192</v>
      </c>
      <c r="L55" s="23">
        <v>34.694000000000003</v>
      </c>
      <c r="M55" s="23">
        <v>0</v>
      </c>
      <c r="N55" s="23">
        <v>209.6</v>
      </c>
      <c r="O55" s="23">
        <v>192</v>
      </c>
      <c r="P55" s="23">
        <v>267.10000000000002</v>
      </c>
      <c r="Q55" s="23">
        <v>0</v>
      </c>
      <c r="R55" s="23">
        <v>12.95</v>
      </c>
      <c r="S55" s="23">
        <v>0</v>
      </c>
      <c r="T55" s="23">
        <v>0.93</v>
      </c>
      <c r="U55" s="23">
        <v>0</v>
      </c>
      <c r="V55" s="23">
        <v>3.52</v>
      </c>
      <c r="W55" s="23">
        <v>0</v>
      </c>
    </row>
    <row r="56" spans="1:23">
      <c r="A56" s="23">
        <v>4</v>
      </c>
      <c r="B56" s="23">
        <v>10</v>
      </c>
      <c r="C56" s="23" t="s">
        <v>485</v>
      </c>
      <c r="D56" s="23">
        <v>-46.863300000000002</v>
      </c>
      <c r="E56" s="23">
        <v>142.0248</v>
      </c>
      <c r="F56" s="23">
        <v>4517</v>
      </c>
      <c r="G56" s="23">
        <v>202</v>
      </c>
      <c r="H56" s="23">
        <v>9.5549999999999997</v>
      </c>
      <c r="I56" s="23">
        <v>0</v>
      </c>
      <c r="J56" s="23">
        <v>34.700000000000003</v>
      </c>
      <c r="K56" s="23">
        <v>192</v>
      </c>
      <c r="L56" s="23">
        <v>34.695</v>
      </c>
      <c r="M56" s="23">
        <v>0</v>
      </c>
      <c r="N56" s="23">
        <v>209.7</v>
      </c>
      <c r="O56" s="23">
        <v>192</v>
      </c>
      <c r="P56" s="23">
        <v>267.69</v>
      </c>
      <c r="Q56" s="23">
        <v>0</v>
      </c>
      <c r="R56" s="23">
        <v>14.4</v>
      </c>
      <c r="S56" s="23">
        <v>0</v>
      </c>
      <c r="T56" s="23">
        <v>1.03</v>
      </c>
      <c r="U56" s="23">
        <v>0</v>
      </c>
      <c r="V56" s="23">
        <v>4.1399999999999997</v>
      </c>
      <c r="W56" s="23">
        <v>0</v>
      </c>
    </row>
    <row r="57" spans="1:23">
      <c r="A57" s="23">
        <v>4</v>
      </c>
      <c r="B57" s="23">
        <v>7</v>
      </c>
      <c r="C57" s="23" t="s">
        <v>486</v>
      </c>
      <c r="D57" s="23">
        <v>-46.863399999999999</v>
      </c>
      <c r="E57" s="23">
        <v>142.02385000000001</v>
      </c>
      <c r="F57" s="23">
        <v>4517</v>
      </c>
      <c r="G57" s="23">
        <v>398.7</v>
      </c>
      <c r="H57" s="23">
        <v>9.0960000000000001</v>
      </c>
      <c r="I57" s="23">
        <v>0</v>
      </c>
      <c r="J57" s="23">
        <v>34.628</v>
      </c>
      <c r="K57" s="23">
        <v>192</v>
      </c>
      <c r="L57" s="23">
        <v>34.585999999999999</v>
      </c>
      <c r="M57" s="23">
        <v>0</v>
      </c>
      <c r="N57" s="23">
        <v>211.7</v>
      </c>
      <c r="O57" s="23">
        <v>192</v>
      </c>
      <c r="P57" s="23">
        <v>276.31</v>
      </c>
      <c r="Q57" s="23">
        <v>0</v>
      </c>
      <c r="R57" s="23">
        <v>9.14</v>
      </c>
      <c r="S57" s="23">
        <v>0</v>
      </c>
      <c r="T57" s="23">
        <v>0.73</v>
      </c>
      <c r="U57" s="23">
        <v>0</v>
      </c>
      <c r="V57" s="23">
        <v>1</v>
      </c>
      <c r="W57" s="23">
        <v>0</v>
      </c>
    </row>
    <row r="58" spans="1:23">
      <c r="A58" s="23">
        <v>4</v>
      </c>
      <c r="B58" s="23">
        <v>8</v>
      </c>
      <c r="C58" s="23" t="s">
        <v>487</v>
      </c>
      <c r="D58" s="23">
        <v>-46.863419999999998</v>
      </c>
      <c r="E58" s="23">
        <v>142.02379999999999</v>
      </c>
      <c r="F58" s="23">
        <v>4517</v>
      </c>
      <c r="G58" s="23">
        <v>399.6</v>
      </c>
      <c r="H58" s="23">
        <v>9.0969999999999995</v>
      </c>
      <c r="I58" s="23">
        <v>0</v>
      </c>
      <c r="J58" s="23">
        <v>34.628</v>
      </c>
      <c r="K58" s="23">
        <v>192</v>
      </c>
      <c r="L58" s="23">
        <v>34.625999999999998</v>
      </c>
      <c r="M58" s="23">
        <v>0</v>
      </c>
      <c r="N58" s="23">
        <v>211.7</v>
      </c>
      <c r="O58" s="23">
        <v>192</v>
      </c>
      <c r="P58" s="23">
        <v>270.86</v>
      </c>
      <c r="Q58" s="23">
        <v>0</v>
      </c>
      <c r="R58" s="23">
        <v>15.36</v>
      </c>
      <c r="S58" s="23">
        <v>0</v>
      </c>
      <c r="T58" s="23">
        <v>1.0900000000000001</v>
      </c>
      <c r="U58" s="23">
        <v>0</v>
      </c>
      <c r="V58" s="23">
        <v>3.92</v>
      </c>
      <c r="W58" s="23">
        <v>0</v>
      </c>
    </row>
    <row r="59" spans="1:23">
      <c r="A59" s="23">
        <v>4</v>
      </c>
      <c r="B59" s="23">
        <v>5</v>
      </c>
      <c r="C59" s="23" t="s">
        <v>488</v>
      </c>
      <c r="D59" s="23">
        <v>-46.863349999999997</v>
      </c>
      <c r="E59" s="23">
        <v>142.02418</v>
      </c>
      <c r="F59" s="23">
        <v>4517</v>
      </c>
      <c r="G59" s="23">
        <v>602</v>
      </c>
      <c r="H59" s="23">
        <v>8.6880000000000006</v>
      </c>
      <c r="I59" s="23">
        <v>0</v>
      </c>
      <c r="J59" s="23">
        <v>34.573</v>
      </c>
      <c r="K59" s="23">
        <v>192</v>
      </c>
      <c r="L59" s="23">
        <v>34.567</v>
      </c>
      <c r="M59" s="23">
        <v>0</v>
      </c>
      <c r="N59" s="23">
        <v>200.9</v>
      </c>
      <c r="O59" s="23">
        <v>192</v>
      </c>
      <c r="P59" s="23">
        <v>258.22000000000003</v>
      </c>
      <c r="Q59" s="23">
        <v>0</v>
      </c>
      <c r="R59" s="23">
        <v>18.02</v>
      </c>
      <c r="S59" s="23">
        <v>0</v>
      </c>
      <c r="T59" s="23">
        <v>1.24</v>
      </c>
      <c r="U59" s="23">
        <v>0</v>
      </c>
      <c r="V59" s="23">
        <v>5.38</v>
      </c>
      <c r="W59" s="23">
        <v>0</v>
      </c>
    </row>
    <row r="60" spans="1:23">
      <c r="A60" s="23">
        <v>4</v>
      </c>
      <c r="B60" s="23">
        <v>6</v>
      </c>
      <c r="C60" s="23" t="s">
        <v>489</v>
      </c>
      <c r="D60" s="23">
        <v>-46.863430000000001</v>
      </c>
      <c r="E60" s="23">
        <v>142.02418</v>
      </c>
      <c r="F60" s="23">
        <v>4517</v>
      </c>
      <c r="G60" s="23">
        <v>602.29999999999995</v>
      </c>
      <c r="H60" s="23">
        <v>8.6839999999999993</v>
      </c>
      <c r="I60" s="23">
        <v>0</v>
      </c>
      <c r="J60" s="23">
        <v>34.572000000000003</v>
      </c>
      <c r="K60" s="23">
        <v>192</v>
      </c>
      <c r="L60" s="23">
        <v>34.567</v>
      </c>
      <c r="M60" s="23">
        <v>0</v>
      </c>
      <c r="N60" s="23">
        <v>200.8</v>
      </c>
      <c r="O60" s="23">
        <v>192</v>
      </c>
      <c r="P60" s="23">
        <v>258.18</v>
      </c>
      <c r="Q60" s="23">
        <v>0</v>
      </c>
      <c r="R60" s="23">
        <v>17.79</v>
      </c>
      <c r="S60" s="23">
        <v>0</v>
      </c>
      <c r="T60" s="23">
        <v>1.24</v>
      </c>
      <c r="U60" s="23">
        <v>0</v>
      </c>
      <c r="V60" s="23">
        <v>5.38</v>
      </c>
      <c r="W60" s="23">
        <v>0</v>
      </c>
    </row>
    <row r="61" spans="1:23">
      <c r="A61" s="23">
        <v>4</v>
      </c>
      <c r="B61" s="23">
        <v>3</v>
      </c>
      <c r="C61" s="23" t="s">
        <v>490</v>
      </c>
      <c r="D61" s="23">
        <v>-46.862499999999997</v>
      </c>
      <c r="E61" s="23">
        <v>142.02198000000001</v>
      </c>
      <c r="F61" s="23">
        <v>4517</v>
      </c>
      <c r="G61" s="23">
        <v>800</v>
      </c>
      <c r="H61" s="23">
        <v>7.6070000000000002</v>
      </c>
      <c r="I61" s="23">
        <v>0</v>
      </c>
      <c r="J61" s="23">
        <v>34.488</v>
      </c>
      <c r="K61" s="23">
        <v>192</v>
      </c>
      <c r="L61" s="23">
        <v>34.484999999999999</v>
      </c>
      <c r="M61" s="23">
        <v>0</v>
      </c>
      <c r="N61" s="23">
        <v>171.5</v>
      </c>
      <c r="O61" s="23">
        <v>192</v>
      </c>
      <c r="P61" s="23">
        <v>220.91</v>
      </c>
      <c r="Q61" s="23">
        <v>0</v>
      </c>
      <c r="R61" s="23">
        <v>24.16</v>
      </c>
      <c r="S61" s="23">
        <v>0</v>
      </c>
      <c r="T61" s="23">
        <v>1.55</v>
      </c>
      <c r="U61" s="23">
        <v>0</v>
      </c>
      <c r="V61" s="23">
        <v>12.25</v>
      </c>
      <c r="W61" s="23">
        <v>0</v>
      </c>
    </row>
    <row r="62" spans="1:23">
      <c r="A62" s="23">
        <v>4</v>
      </c>
      <c r="B62" s="23">
        <v>4</v>
      </c>
      <c r="C62" s="23" t="s">
        <v>491</v>
      </c>
      <c r="D62" s="23">
        <v>-46.8626</v>
      </c>
      <c r="E62" s="23">
        <v>142.02209999999999</v>
      </c>
      <c r="F62" s="23">
        <v>4517</v>
      </c>
      <c r="G62" s="23">
        <v>801.1</v>
      </c>
      <c r="H62" s="23">
        <v>7.5979999999999999</v>
      </c>
      <c r="I62" s="23">
        <v>0</v>
      </c>
      <c r="J62" s="23">
        <v>34.488999999999997</v>
      </c>
      <c r="K62" s="23">
        <v>192</v>
      </c>
      <c r="L62" s="23">
        <v>34.482999999999997</v>
      </c>
      <c r="M62" s="23">
        <v>0</v>
      </c>
      <c r="N62" s="23">
        <v>171.6</v>
      </c>
      <c r="O62" s="23">
        <v>192</v>
      </c>
      <c r="P62" s="23">
        <v>220.87</v>
      </c>
      <c r="Q62" s="23">
        <v>0</v>
      </c>
      <c r="R62" s="23">
        <v>24.17</v>
      </c>
      <c r="S62" s="23">
        <v>0</v>
      </c>
      <c r="T62" s="23">
        <v>1.55</v>
      </c>
      <c r="U62" s="23">
        <v>0</v>
      </c>
      <c r="V62" s="23">
        <v>12.25</v>
      </c>
      <c r="W62" s="23">
        <v>0</v>
      </c>
    </row>
    <row r="63" spans="1:23">
      <c r="A63" s="23">
        <v>4</v>
      </c>
      <c r="B63" s="23">
        <v>1</v>
      </c>
      <c r="C63" s="23" t="s">
        <v>492</v>
      </c>
      <c r="D63" s="23">
        <v>-46.862380000000002</v>
      </c>
      <c r="E63" s="23">
        <v>142.02268000000001</v>
      </c>
      <c r="F63" s="23">
        <v>4517</v>
      </c>
      <c r="G63" s="23">
        <v>997.1</v>
      </c>
      <c r="H63" s="23">
        <v>5.6520000000000001</v>
      </c>
      <c r="I63" s="23">
        <v>0</v>
      </c>
      <c r="J63" s="23">
        <v>34.372999999999998</v>
      </c>
      <c r="K63" s="23">
        <v>192</v>
      </c>
      <c r="L63" s="23">
        <v>34.369999999999997</v>
      </c>
      <c r="M63" s="23">
        <v>0</v>
      </c>
      <c r="N63" s="23">
        <v>164.9</v>
      </c>
      <c r="O63" s="23">
        <v>192</v>
      </c>
      <c r="P63" s="23">
        <v>212.06</v>
      </c>
      <c r="Q63" s="23">
        <v>0</v>
      </c>
      <c r="R63" s="23">
        <v>29.05</v>
      </c>
      <c r="S63" s="23">
        <v>0</v>
      </c>
      <c r="T63" s="23">
        <v>1.92</v>
      </c>
      <c r="U63" s="23">
        <v>0</v>
      </c>
      <c r="V63" s="23">
        <v>23.81</v>
      </c>
      <c r="W63" s="23">
        <v>0</v>
      </c>
    </row>
    <row r="64" spans="1:23">
      <c r="A64" s="23">
        <v>4</v>
      </c>
      <c r="B64" s="23">
        <v>2</v>
      </c>
      <c r="C64" s="23" t="s">
        <v>493</v>
      </c>
      <c r="D64" s="23">
        <v>-46.862369999999999</v>
      </c>
      <c r="E64" s="23">
        <v>142.02260000000001</v>
      </c>
      <c r="F64" s="23">
        <v>4517</v>
      </c>
      <c r="G64" s="23">
        <v>998.2</v>
      </c>
      <c r="H64" s="23">
        <v>5.6280000000000001</v>
      </c>
      <c r="I64" s="23">
        <v>0</v>
      </c>
      <c r="J64" s="23">
        <v>34.372999999999998</v>
      </c>
      <c r="K64" s="23">
        <v>192</v>
      </c>
      <c r="L64" s="23">
        <v>34.366</v>
      </c>
      <c r="M64" s="23">
        <v>0</v>
      </c>
      <c r="N64" s="23">
        <v>165.2</v>
      </c>
      <c r="O64" s="23">
        <v>192</v>
      </c>
      <c r="P64" s="23">
        <v>212.2</v>
      </c>
      <c r="Q64" s="23">
        <v>0</v>
      </c>
      <c r="R64" s="23">
        <v>29.06</v>
      </c>
      <c r="S64" s="23">
        <v>0</v>
      </c>
      <c r="T64" s="23">
        <v>1.92</v>
      </c>
      <c r="U64" s="23">
        <v>0</v>
      </c>
      <c r="V64" s="23">
        <v>23.82</v>
      </c>
      <c r="W64" s="23">
        <v>0</v>
      </c>
    </row>
    <row r="65" spans="1:27">
      <c r="A65" s="23">
        <v>6</v>
      </c>
      <c r="B65" s="23">
        <v>20</v>
      </c>
      <c r="C65" s="23" t="s">
        <v>494</v>
      </c>
      <c r="D65" s="23">
        <v>-46.933700000000002</v>
      </c>
      <c r="E65" s="23">
        <v>142.26034999999999</v>
      </c>
      <c r="F65" s="23">
        <v>4374</v>
      </c>
      <c r="G65" s="23">
        <v>5.0999999999999996</v>
      </c>
      <c r="H65" s="23">
        <v>10.539</v>
      </c>
      <c r="I65" s="23">
        <v>0</v>
      </c>
      <c r="J65" s="23">
        <v>34.561</v>
      </c>
      <c r="K65" s="23">
        <v>192</v>
      </c>
      <c r="L65" s="23"/>
      <c r="M65" s="23"/>
      <c r="N65" s="23">
        <v>218.2</v>
      </c>
      <c r="O65" s="23">
        <v>192</v>
      </c>
      <c r="P65" s="23">
        <v>278.13</v>
      </c>
      <c r="Q65" s="23">
        <v>0</v>
      </c>
      <c r="R65" s="23">
        <v>10.18</v>
      </c>
      <c r="S65" s="23">
        <v>0</v>
      </c>
      <c r="T65" s="23">
        <v>0.77</v>
      </c>
      <c r="U65" s="23">
        <v>0</v>
      </c>
      <c r="V65" s="23">
        <v>1.28</v>
      </c>
      <c r="W65" s="23">
        <v>0</v>
      </c>
    </row>
    <row r="66" spans="1:27">
      <c r="A66" s="23">
        <v>6</v>
      </c>
      <c r="B66" s="23">
        <v>21</v>
      </c>
      <c r="C66" s="23" t="s">
        <v>495</v>
      </c>
      <c r="D66" s="23">
        <v>-46.933779999999999</v>
      </c>
      <c r="E66" s="23">
        <v>142.26073</v>
      </c>
      <c r="F66" s="23">
        <v>4374</v>
      </c>
      <c r="G66" s="23">
        <v>5.3</v>
      </c>
      <c r="H66" s="23">
        <v>10.539</v>
      </c>
      <c r="I66" s="23">
        <v>0</v>
      </c>
      <c r="J66" s="23">
        <v>34.561</v>
      </c>
      <c r="K66" s="23">
        <v>192</v>
      </c>
      <c r="L66" s="23"/>
      <c r="M66" s="23"/>
      <c r="N66" s="23">
        <v>217.9</v>
      </c>
      <c r="O66" s="23">
        <v>192</v>
      </c>
      <c r="P66" s="23">
        <v>277.57</v>
      </c>
      <c r="Q66" s="23">
        <v>0</v>
      </c>
      <c r="R66" s="23">
        <v>9.73</v>
      </c>
      <c r="S66" s="23">
        <v>0</v>
      </c>
      <c r="T66" s="23">
        <v>0.77</v>
      </c>
      <c r="U66" s="23">
        <v>0</v>
      </c>
      <c r="V66" s="23">
        <v>1.31</v>
      </c>
      <c r="W66" s="23">
        <v>0</v>
      </c>
    </row>
    <row r="67" spans="1:27" s="61" customFormat="1">
      <c r="A67" s="62">
        <v>6</v>
      </c>
      <c r="B67" s="62">
        <v>19</v>
      </c>
      <c r="C67" s="62" t="s">
        <v>496</v>
      </c>
      <c r="D67" s="62">
        <v>-46.933480000000003</v>
      </c>
      <c r="E67" s="62">
        <v>142.25970000000001</v>
      </c>
      <c r="F67" s="62">
        <v>4374</v>
      </c>
      <c r="G67" s="62">
        <v>35</v>
      </c>
      <c r="H67" s="62">
        <v>10.539</v>
      </c>
      <c r="I67" s="62">
        <v>0</v>
      </c>
      <c r="J67" s="62">
        <v>34.561</v>
      </c>
      <c r="K67" s="62">
        <v>192</v>
      </c>
      <c r="L67" s="62"/>
      <c r="M67" s="62"/>
      <c r="N67" s="62">
        <v>217.7</v>
      </c>
      <c r="O67" s="62">
        <v>192</v>
      </c>
      <c r="P67" s="62">
        <v>277.55</v>
      </c>
      <c r="Q67" s="62">
        <v>0</v>
      </c>
      <c r="R67" s="62">
        <v>10.18</v>
      </c>
      <c r="S67" s="62">
        <v>0</v>
      </c>
      <c r="T67" s="62">
        <v>0.79</v>
      </c>
      <c r="U67" s="62">
        <v>0</v>
      </c>
      <c r="V67" s="62">
        <v>1.28</v>
      </c>
      <c r="W67" s="62">
        <v>0</v>
      </c>
      <c r="X67">
        <v>1.0265165164334382</v>
      </c>
      <c r="Y67" s="61">
        <f>R67/X67</f>
        <v>9.9170347841744597</v>
      </c>
      <c r="Z67" s="61">
        <f>T67/X67</f>
        <v>0.76959307264222232</v>
      </c>
      <c r="AA67" s="61">
        <f>V67/X67</f>
        <v>1.2469356113696766</v>
      </c>
    </row>
    <row r="68" spans="1:27" s="61" customFormat="1">
      <c r="A68" s="62">
        <v>6</v>
      </c>
      <c r="B68" s="62">
        <v>18</v>
      </c>
      <c r="C68" s="62" t="s">
        <v>497</v>
      </c>
      <c r="D68" s="62">
        <v>-46.933349999999997</v>
      </c>
      <c r="E68" s="62">
        <v>142.25946999999999</v>
      </c>
      <c r="F68" s="62">
        <v>4374</v>
      </c>
      <c r="G68" s="62">
        <v>35.299999999999997</v>
      </c>
      <c r="H68" s="62">
        <v>10.542</v>
      </c>
      <c r="I68" s="62">
        <v>0</v>
      </c>
      <c r="J68" s="62">
        <v>34.561</v>
      </c>
      <c r="K68" s="62">
        <v>192</v>
      </c>
      <c r="L68" s="62"/>
      <c r="M68" s="62"/>
      <c r="N68" s="62">
        <v>217.7</v>
      </c>
      <c r="O68" s="62">
        <v>192</v>
      </c>
      <c r="P68" s="62">
        <v>277.8</v>
      </c>
      <c r="Q68" s="62">
        <v>0</v>
      </c>
      <c r="R68" s="62">
        <v>9.9600000000000009</v>
      </c>
      <c r="S68" s="62">
        <v>0</v>
      </c>
      <c r="T68" s="62">
        <v>0.78</v>
      </c>
      <c r="U68" s="62">
        <v>0</v>
      </c>
      <c r="V68" s="62">
        <v>1.27</v>
      </c>
      <c r="W68" s="62">
        <v>0</v>
      </c>
      <c r="X68">
        <v>1.0265159889871391</v>
      </c>
      <c r="Y68" s="61">
        <f>R68/X68</f>
        <v>9.7027227114382395</v>
      </c>
      <c r="Z68" s="61">
        <f>T68/X68</f>
        <v>0.75985177860660913</v>
      </c>
      <c r="AA68" s="61">
        <f>V68/X68</f>
        <v>1.2371945626030687</v>
      </c>
    </row>
    <row r="69" spans="1:27">
      <c r="A69" s="23">
        <v>6</v>
      </c>
      <c r="B69" s="23">
        <v>16</v>
      </c>
      <c r="C69" s="23" t="s">
        <v>498</v>
      </c>
      <c r="D69" s="23">
        <v>-46.933079999999997</v>
      </c>
      <c r="E69" s="23">
        <v>142.25880000000001</v>
      </c>
      <c r="F69" s="23">
        <v>4374</v>
      </c>
      <c r="G69" s="23">
        <v>68.5</v>
      </c>
      <c r="H69" s="23">
        <v>10.532</v>
      </c>
      <c r="I69" s="23">
        <v>0</v>
      </c>
      <c r="J69" s="23">
        <v>34.56</v>
      </c>
      <c r="K69" s="23">
        <v>192</v>
      </c>
      <c r="L69" s="23">
        <v>34.561</v>
      </c>
      <c r="M69" s="23">
        <v>0</v>
      </c>
      <c r="N69" s="23">
        <v>217.2</v>
      </c>
      <c r="O69" s="23">
        <v>192</v>
      </c>
      <c r="P69" s="23">
        <v>280.45999999999998</v>
      </c>
      <c r="Q69" s="23">
        <v>0</v>
      </c>
      <c r="R69" s="23">
        <v>9.9600000000000009</v>
      </c>
      <c r="S69" s="23">
        <v>0</v>
      </c>
      <c r="T69" s="23">
        <v>0.77</v>
      </c>
      <c r="U69" s="23">
        <v>0</v>
      </c>
      <c r="V69" s="23">
        <v>1.26</v>
      </c>
      <c r="W69" s="23">
        <v>0</v>
      </c>
    </row>
    <row r="70" spans="1:27">
      <c r="A70" s="23">
        <v>6</v>
      </c>
      <c r="B70" s="23">
        <v>17</v>
      </c>
      <c r="C70" s="23" t="s">
        <v>499</v>
      </c>
      <c r="D70" s="23">
        <v>-46.933120000000002</v>
      </c>
      <c r="E70" s="23">
        <v>142.25897000000001</v>
      </c>
      <c r="F70" s="23">
        <v>4374</v>
      </c>
      <c r="G70" s="23">
        <v>69.7</v>
      </c>
      <c r="H70" s="23">
        <v>10.523999999999999</v>
      </c>
      <c r="I70" s="23">
        <v>0</v>
      </c>
      <c r="J70" s="23">
        <v>34.558999999999997</v>
      </c>
      <c r="K70" s="23">
        <v>192</v>
      </c>
      <c r="L70" s="23"/>
      <c r="M70" s="23"/>
      <c r="N70" s="23">
        <v>217</v>
      </c>
      <c r="O70" s="23">
        <v>192</v>
      </c>
      <c r="P70" s="23">
        <v>277.16000000000003</v>
      </c>
      <c r="Q70" s="23">
        <v>0</v>
      </c>
      <c r="R70" s="23">
        <v>9.9600000000000009</v>
      </c>
      <c r="S70" s="23">
        <v>0</v>
      </c>
      <c r="T70" s="23">
        <v>0.78</v>
      </c>
      <c r="U70" s="23">
        <v>0</v>
      </c>
      <c r="V70" s="23">
        <v>1.27</v>
      </c>
      <c r="W70" s="23">
        <v>0</v>
      </c>
    </row>
    <row r="71" spans="1:27">
      <c r="A71" s="23">
        <v>6</v>
      </c>
      <c r="B71" s="23">
        <v>15</v>
      </c>
      <c r="C71" s="23" t="s">
        <v>500</v>
      </c>
      <c r="D71" s="23">
        <v>-46.932949999999998</v>
      </c>
      <c r="E71" s="23">
        <v>142.25873000000001</v>
      </c>
      <c r="F71" s="23">
        <v>4374</v>
      </c>
      <c r="G71" s="23">
        <v>118.8</v>
      </c>
      <c r="H71" s="23">
        <v>10.423999999999999</v>
      </c>
      <c r="I71" s="23">
        <v>0</v>
      </c>
      <c r="J71" s="23">
        <v>34.542999999999999</v>
      </c>
      <c r="K71" s="23">
        <v>192</v>
      </c>
      <c r="L71" s="23"/>
      <c r="M71" s="23"/>
      <c r="N71" s="23">
        <v>216.4</v>
      </c>
      <c r="O71" s="23">
        <v>192</v>
      </c>
      <c r="P71" s="23">
        <v>276.83999999999997</v>
      </c>
      <c r="Q71" s="23">
        <v>0</v>
      </c>
      <c r="R71" s="23">
        <v>10.4</v>
      </c>
      <c r="S71" s="23">
        <v>0</v>
      </c>
      <c r="T71" s="23">
        <v>0.8</v>
      </c>
      <c r="U71" s="23">
        <v>0</v>
      </c>
      <c r="V71" s="23">
        <v>1.35</v>
      </c>
      <c r="W71" s="23">
        <v>0</v>
      </c>
    </row>
    <row r="72" spans="1:27">
      <c r="A72" s="23">
        <v>6</v>
      </c>
      <c r="B72" s="23">
        <v>14</v>
      </c>
      <c r="C72" s="23" t="s">
        <v>501</v>
      </c>
      <c r="D72" s="23">
        <v>-46.932879999999997</v>
      </c>
      <c r="E72" s="23">
        <v>142.25863000000001</v>
      </c>
      <c r="F72" s="23">
        <v>4374</v>
      </c>
      <c r="G72" s="23">
        <v>120.3</v>
      </c>
      <c r="H72" s="23">
        <v>10.420999999999999</v>
      </c>
      <c r="I72" s="23">
        <v>0</v>
      </c>
      <c r="J72" s="23">
        <v>34.542999999999999</v>
      </c>
      <c r="K72" s="23">
        <v>192</v>
      </c>
      <c r="L72" s="23"/>
      <c r="M72" s="23"/>
      <c r="N72" s="23">
        <v>216.2</v>
      </c>
      <c r="O72" s="23">
        <v>192</v>
      </c>
      <c r="P72" s="23">
        <v>277.44</v>
      </c>
      <c r="Q72" s="23">
        <v>0</v>
      </c>
      <c r="R72" s="23">
        <v>10.4</v>
      </c>
      <c r="S72" s="23">
        <v>0</v>
      </c>
      <c r="T72" s="23">
        <v>0.79</v>
      </c>
      <c r="U72" s="23">
        <v>0</v>
      </c>
      <c r="V72" s="23">
        <v>1.35</v>
      </c>
      <c r="W72" s="23">
        <v>0</v>
      </c>
    </row>
    <row r="73" spans="1:27">
      <c r="A73" s="23">
        <v>6</v>
      </c>
      <c r="B73" s="23">
        <v>11</v>
      </c>
      <c r="C73" s="23" t="s">
        <v>502</v>
      </c>
      <c r="D73" s="23">
        <v>-46.932630000000003</v>
      </c>
      <c r="E73" s="23">
        <v>142.25778</v>
      </c>
      <c r="F73" s="23">
        <v>4374</v>
      </c>
      <c r="G73" s="23">
        <v>154.5</v>
      </c>
      <c r="H73" s="23">
        <v>9.9760000000000009</v>
      </c>
      <c r="I73" s="23">
        <v>0</v>
      </c>
      <c r="J73" s="23">
        <v>34.765999999999998</v>
      </c>
      <c r="K73" s="23">
        <v>192</v>
      </c>
      <c r="L73" s="23"/>
      <c r="M73" s="23"/>
      <c r="N73" s="23">
        <v>203.7</v>
      </c>
      <c r="O73" s="23">
        <v>192</v>
      </c>
      <c r="P73" s="23">
        <v>260.89</v>
      </c>
      <c r="Q73" s="23">
        <v>0</v>
      </c>
      <c r="R73" s="23">
        <v>14</v>
      </c>
      <c r="S73" s="23">
        <v>0</v>
      </c>
      <c r="T73" s="23">
        <v>0.99</v>
      </c>
      <c r="U73" s="23">
        <v>0</v>
      </c>
      <c r="V73" s="23">
        <v>3.78</v>
      </c>
      <c r="W73" s="23">
        <v>0</v>
      </c>
    </row>
    <row r="74" spans="1:27">
      <c r="A74" s="23">
        <v>6</v>
      </c>
      <c r="B74" s="23">
        <v>12</v>
      </c>
      <c r="C74" s="23" t="s">
        <v>503</v>
      </c>
      <c r="D74" s="23">
        <v>-46.932670000000002</v>
      </c>
      <c r="E74" s="23">
        <v>142.25797</v>
      </c>
      <c r="F74" s="23">
        <v>4374</v>
      </c>
      <c r="G74" s="23">
        <v>155.4</v>
      </c>
      <c r="H74" s="23">
        <v>9.968</v>
      </c>
      <c r="I74" s="23">
        <v>0</v>
      </c>
      <c r="J74" s="23">
        <v>34.762999999999998</v>
      </c>
      <c r="K74" s="23">
        <v>192</v>
      </c>
      <c r="L74" s="23"/>
      <c r="M74" s="23"/>
      <c r="N74" s="23">
        <v>203.9</v>
      </c>
      <c r="O74" s="23">
        <v>192</v>
      </c>
      <c r="P74" s="23">
        <v>261.20999999999998</v>
      </c>
      <c r="Q74" s="23">
        <v>0</v>
      </c>
      <c r="R74" s="23">
        <v>14</v>
      </c>
      <c r="S74" s="23">
        <v>0</v>
      </c>
      <c r="T74" s="23">
        <v>1</v>
      </c>
      <c r="U74" s="23">
        <v>0</v>
      </c>
      <c r="V74" s="23">
        <v>3.79</v>
      </c>
      <c r="W74" s="23">
        <v>0</v>
      </c>
    </row>
    <row r="75" spans="1:27">
      <c r="A75" s="23">
        <v>6</v>
      </c>
      <c r="B75" s="23">
        <v>9</v>
      </c>
      <c r="C75" s="23" t="s">
        <v>504</v>
      </c>
      <c r="D75" s="23">
        <v>-46.932980000000001</v>
      </c>
      <c r="E75" s="23">
        <v>142.25794999999999</v>
      </c>
      <c r="F75" s="23">
        <v>4374</v>
      </c>
      <c r="G75" s="23">
        <v>203.6</v>
      </c>
      <c r="H75" s="23">
        <v>9.4529999999999994</v>
      </c>
      <c r="I75" s="23">
        <v>0</v>
      </c>
      <c r="J75" s="23">
        <v>34.682000000000002</v>
      </c>
      <c r="K75" s="23">
        <v>192</v>
      </c>
      <c r="L75" s="23">
        <v>34.677</v>
      </c>
      <c r="M75" s="23">
        <v>0</v>
      </c>
      <c r="N75" s="23">
        <v>208.6</v>
      </c>
      <c r="O75" s="23">
        <v>192</v>
      </c>
      <c r="P75" s="23">
        <v>267.76</v>
      </c>
      <c r="Q75" s="23">
        <v>0</v>
      </c>
      <c r="R75" s="23">
        <v>14.91</v>
      </c>
      <c r="S75" s="23">
        <v>0</v>
      </c>
      <c r="T75" s="23">
        <v>1.03</v>
      </c>
      <c r="U75" s="23">
        <v>0</v>
      </c>
      <c r="V75" s="23">
        <v>3.93</v>
      </c>
      <c r="W75" s="23">
        <v>0</v>
      </c>
    </row>
    <row r="76" spans="1:27">
      <c r="A76" s="23">
        <v>6</v>
      </c>
      <c r="B76" s="23">
        <v>10</v>
      </c>
      <c r="C76" s="23" t="s">
        <v>505</v>
      </c>
      <c r="D76" s="23">
        <v>-46.932949999999998</v>
      </c>
      <c r="E76" s="23">
        <v>142.25792999999999</v>
      </c>
      <c r="F76" s="23">
        <v>4374</v>
      </c>
      <c r="G76" s="23">
        <v>206.6</v>
      </c>
      <c r="H76" s="23">
        <v>9.4369999999999994</v>
      </c>
      <c r="I76" s="23">
        <v>0</v>
      </c>
      <c r="J76" s="23">
        <v>34.679000000000002</v>
      </c>
      <c r="K76" s="23">
        <v>192</v>
      </c>
      <c r="L76" s="23"/>
      <c r="M76" s="23"/>
      <c r="N76" s="23">
        <v>208.6</v>
      </c>
      <c r="O76" s="23">
        <v>192</v>
      </c>
      <c r="P76" s="23">
        <v>267.94</v>
      </c>
      <c r="Q76" s="23">
        <v>0</v>
      </c>
      <c r="R76" s="23">
        <v>14.91</v>
      </c>
      <c r="S76" s="23">
        <v>0</v>
      </c>
      <c r="T76" s="23">
        <v>1.04</v>
      </c>
      <c r="U76" s="23">
        <v>0</v>
      </c>
      <c r="V76" s="23">
        <v>3.95</v>
      </c>
      <c r="W76" s="23">
        <v>0</v>
      </c>
    </row>
    <row r="77" spans="1:27">
      <c r="A77" s="23">
        <v>6</v>
      </c>
      <c r="B77" s="23">
        <v>8</v>
      </c>
      <c r="C77" s="23" t="s">
        <v>506</v>
      </c>
      <c r="D77" s="23">
        <v>-46.932720000000003</v>
      </c>
      <c r="E77" s="23">
        <v>142.25582</v>
      </c>
      <c r="F77" s="23">
        <v>4374</v>
      </c>
      <c r="G77" s="23">
        <v>400.2</v>
      </c>
      <c r="H77" s="23">
        <v>9.0830000000000002</v>
      </c>
      <c r="I77" s="23">
        <v>0</v>
      </c>
      <c r="J77" s="23">
        <v>34.628</v>
      </c>
      <c r="K77" s="23">
        <v>192</v>
      </c>
      <c r="L77" s="23"/>
      <c r="M77" s="23"/>
      <c r="N77" s="23">
        <v>209.6</v>
      </c>
      <c r="O77" s="23">
        <v>192</v>
      </c>
      <c r="P77" s="23">
        <v>270.51</v>
      </c>
      <c r="Q77" s="23">
        <v>0</v>
      </c>
      <c r="R77" s="23">
        <v>15.37</v>
      </c>
      <c r="S77" s="23">
        <v>0</v>
      </c>
      <c r="T77" s="23">
        <v>1.08</v>
      </c>
      <c r="U77" s="23">
        <v>0</v>
      </c>
      <c r="V77" s="23">
        <v>4.22</v>
      </c>
      <c r="W77" s="23">
        <v>0</v>
      </c>
    </row>
    <row r="78" spans="1:27">
      <c r="A78" s="23">
        <v>6</v>
      </c>
      <c r="B78" s="23">
        <v>7</v>
      </c>
      <c r="C78" s="23" t="s">
        <v>507</v>
      </c>
      <c r="D78" s="23">
        <v>-46.932670000000002</v>
      </c>
      <c r="E78" s="23">
        <v>142.25569999999999</v>
      </c>
      <c r="F78" s="23">
        <v>4374</v>
      </c>
      <c r="G78" s="23">
        <v>400.3</v>
      </c>
      <c r="H78" s="23">
        <v>9.0860000000000003</v>
      </c>
      <c r="I78" s="23">
        <v>0</v>
      </c>
      <c r="J78" s="23">
        <v>34.628999999999998</v>
      </c>
      <c r="K78" s="23">
        <v>192</v>
      </c>
      <c r="L78" s="23"/>
      <c r="M78" s="23"/>
      <c r="N78" s="23">
        <v>209.7</v>
      </c>
      <c r="O78" s="23">
        <v>192</v>
      </c>
      <c r="P78" s="23">
        <v>270.79000000000002</v>
      </c>
      <c r="Q78" s="23">
        <v>0</v>
      </c>
      <c r="R78" s="23">
        <v>15.37</v>
      </c>
      <c r="S78" s="23">
        <v>0</v>
      </c>
      <c r="T78" s="23">
        <v>1.08</v>
      </c>
      <c r="U78" s="23">
        <v>0</v>
      </c>
      <c r="V78" s="23">
        <v>4.22</v>
      </c>
      <c r="W78" s="23">
        <v>0</v>
      </c>
    </row>
    <row r="79" spans="1:27">
      <c r="A79" s="23">
        <v>6</v>
      </c>
      <c r="B79" s="23">
        <v>5</v>
      </c>
      <c r="C79" s="23" t="s">
        <v>508</v>
      </c>
      <c r="D79" s="23">
        <v>-46.932850000000002</v>
      </c>
      <c r="E79" s="23">
        <v>142.25473</v>
      </c>
      <c r="F79" s="23">
        <v>4374</v>
      </c>
      <c r="G79" s="23">
        <v>599.29999999999995</v>
      </c>
      <c r="H79" s="23">
        <v>8.673</v>
      </c>
      <c r="I79" s="23">
        <v>0</v>
      </c>
      <c r="J79" s="23">
        <v>34.57</v>
      </c>
      <c r="K79" s="23">
        <v>192</v>
      </c>
      <c r="L79" s="23">
        <v>34.47</v>
      </c>
      <c r="M79" s="23">
        <v>0</v>
      </c>
      <c r="N79" s="23">
        <v>200.1</v>
      </c>
      <c r="O79" s="23">
        <v>192</v>
      </c>
      <c r="P79" s="23">
        <v>259.75</v>
      </c>
      <c r="Q79" s="23">
        <v>0</v>
      </c>
      <c r="R79" s="23">
        <v>18.12</v>
      </c>
      <c r="S79" s="23">
        <v>0</v>
      </c>
      <c r="T79" s="23">
        <v>1.23</v>
      </c>
      <c r="U79" s="23">
        <v>0</v>
      </c>
      <c r="V79" s="23">
        <v>5.45</v>
      </c>
      <c r="W79" s="23">
        <v>0</v>
      </c>
    </row>
    <row r="80" spans="1:27">
      <c r="A80" s="23">
        <v>6</v>
      </c>
      <c r="B80" s="23">
        <v>6</v>
      </c>
      <c r="C80" s="23" t="s">
        <v>509</v>
      </c>
      <c r="D80" s="23">
        <v>-46.932699999999997</v>
      </c>
      <c r="E80" s="23">
        <v>142.25493</v>
      </c>
      <c r="F80" s="23">
        <v>4374</v>
      </c>
      <c r="G80" s="23">
        <v>600.6</v>
      </c>
      <c r="H80" s="23">
        <v>8.6739999999999995</v>
      </c>
      <c r="I80" s="23">
        <v>0</v>
      </c>
      <c r="J80" s="23">
        <v>34.57</v>
      </c>
      <c r="K80" s="23">
        <v>192</v>
      </c>
      <c r="L80" s="23"/>
      <c r="M80" s="23"/>
      <c r="N80" s="23">
        <v>200.4</v>
      </c>
      <c r="O80" s="23">
        <v>192</v>
      </c>
      <c r="P80" s="23">
        <v>259.55</v>
      </c>
      <c r="Q80" s="23">
        <v>0</v>
      </c>
      <c r="R80" s="23">
        <v>17.66</v>
      </c>
      <c r="S80" s="23">
        <v>0</v>
      </c>
      <c r="T80" s="23">
        <v>1.21</v>
      </c>
      <c r="U80" s="23">
        <v>0</v>
      </c>
      <c r="V80" s="23">
        <v>5.45</v>
      </c>
      <c r="W80" s="23">
        <v>0</v>
      </c>
    </row>
    <row r="81" spans="1:23">
      <c r="A81" s="23">
        <v>6</v>
      </c>
      <c r="B81" s="23">
        <v>3</v>
      </c>
      <c r="C81" s="23" t="s">
        <v>510</v>
      </c>
      <c r="D81" s="23">
        <v>-46.932879999999997</v>
      </c>
      <c r="E81" s="23">
        <v>142.25360000000001</v>
      </c>
      <c r="F81" s="23">
        <v>4374</v>
      </c>
      <c r="G81" s="23">
        <v>798.6</v>
      </c>
      <c r="H81" s="23">
        <v>7.2169999999999996</v>
      </c>
      <c r="I81" s="23">
        <v>0</v>
      </c>
      <c r="J81" s="23">
        <v>34.47</v>
      </c>
      <c r="K81" s="23">
        <v>192</v>
      </c>
      <c r="L81" s="23"/>
      <c r="M81" s="23"/>
      <c r="N81" s="23">
        <v>165.2</v>
      </c>
      <c r="O81" s="23">
        <v>192</v>
      </c>
      <c r="P81" s="23">
        <v>214.7</v>
      </c>
      <c r="Q81" s="23">
        <v>0</v>
      </c>
      <c r="R81" s="23">
        <v>25.56</v>
      </c>
      <c r="S81" s="23">
        <v>0</v>
      </c>
      <c r="T81" s="23">
        <v>1.67</v>
      </c>
      <c r="U81" s="23">
        <v>0</v>
      </c>
      <c r="V81" s="23">
        <v>15.26</v>
      </c>
      <c r="W81" s="23">
        <v>0</v>
      </c>
    </row>
    <row r="82" spans="1:23">
      <c r="A82" s="23">
        <v>6</v>
      </c>
      <c r="B82" s="23">
        <v>4</v>
      </c>
      <c r="C82" s="23" t="s">
        <v>511</v>
      </c>
      <c r="D82" s="23">
        <v>-46.932949999999998</v>
      </c>
      <c r="E82" s="23">
        <v>142.25375</v>
      </c>
      <c r="F82" s="23">
        <v>4374</v>
      </c>
      <c r="G82" s="23">
        <v>798.6</v>
      </c>
      <c r="H82" s="23">
        <v>7.234</v>
      </c>
      <c r="I82" s="23">
        <v>0</v>
      </c>
      <c r="J82" s="23">
        <v>34.470999999999997</v>
      </c>
      <c r="K82" s="23">
        <v>192</v>
      </c>
      <c r="L82" s="23"/>
      <c r="M82" s="23"/>
      <c r="N82" s="23">
        <v>165.5</v>
      </c>
      <c r="O82" s="23">
        <v>192</v>
      </c>
      <c r="P82" s="23">
        <v>214.76</v>
      </c>
      <c r="Q82" s="23">
        <v>0</v>
      </c>
      <c r="R82" s="23">
        <v>25.09</v>
      </c>
      <c r="S82" s="23">
        <v>0</v>
      </c>
      <c r="T82" s="23">
        <v>1.67</v>
      </c>
      <c r="U82" s="23">
        <v>0</v>
      </c>
      <c r="V82" s="23">
        <v>15.06</v>
      </c>
      <c r="W82" s="23">
        <v>0</v>
      </c>
    </row>
    <row r="83" spans="1:23">
      <c r="A83" s="23">
        <v>6</v>
      </c>
      <c r="B83" s="23">
        <v>2</v>
      </c>
      <c r="C83" s="23" t="s">
        <v>512</v>
      </c>
      <c r="D83" s="23">
        <v>-46.932870000000001</v>
      </c>
      <c r="E83" s="23">
        <v>142.25218000000001</v>
      </c>
      <c r="F83" s="23">
        <v>4374</v>
      </c>
      <c r="G83" s="23">
        <v>996.3</v>
      </c>
      <c r="H83" s="23">
        <v>5.6070000000000002</v>
      </c>
      <c r="I83" s="23">
        <v>0</v>
      </c>
      <c r="J83" s="23">
        <v>34.378</v>
      </c>
      <c r="K83" s="23">
        <v>192</v>
      </c>
      <c r="L83" s="23"/>
      <c r="M83" s="23"/>
      <c r="N83" s="23">
        <v>162.80000000000001</v>
      </c>
      <c r="O83" s="23">
        <v>192</v>
      </c>
      <c r="P83" s="23">
        <v>211.48</v>
      </c>
      <c r="Q83" s="23">
        <v>0</v>
      </c>
      <c r="R83" s="23">
        <v>28.84</v>
      </c>
      <c r="S83" s="23">
        <v>0</v>
      </c>
      <c r="T83" s="23">
        <v>1.92</v>
      </c>
      <c r="U83" s="23">
        <v>0</v>
      </c>
      <c r="V83" s="23">
        <v>24.8</v>
      </c>
      <c r="W83" s="23">
        <v>0</v>
      </c>
    </row>
    <row r="84" spans="1:23">
      <c r="A84" s="23">
        <v>6</v>
      </c>
      <c r="B84" s="23">
        <v>1</v>
      </c>
      <c r="C84" s="23" t="s">
        <v>513</v>
      </c>
      <c r="D84" s="23">
        <v>-46.932850000000002</v>
      </c>
      <c r="E84" s="23">
        <v>142.25210000000001</v>
      </c>
      <c r="F84" s="23">
        <v>4374</v>
      </c>
      <c r="G84" s="23">
        <v>998.5</v>
      </c>
      <c r="H84" s="23">
        <v>5.6020000000000003</v>
      </c>
      <c r="I84" s="23">
        <v>0</v>
      </c>
      <c r="J84" s="23">
        <v>34.377000000000002</v>
      </c>
      <c r="K84" s="23">
        <v>192</v>
      </c>
      <c r="L84" s="23">
        <v>34.372999999999998</v>
      </c>
      <c r="M84" s="23">
        <v>0</v>
      </c>
      <c r="N84" s="23">
        <v>162.80000000000001</v>
      </c>
      <c r="O84" s="23">
        <v>192</v>
      </c>
      <c r="P84" s="23">
        <v>211.36</v>
      </c>
      <c r="Q84" s="23">
        <v>0</v>
      </c>
      <c r="R84" s="23">
        <v>29.31</v>
      </c>
      <c r="S84" s="23">
        <v>0</v>
      </c>
      <c r="T84" s="23">
        <v>1.92</v>
      </c>
      <c r="U84" s="23">
        <v>0</v>
      </c>
      <c r="V84" s="23">
        <v>25</v>
      </c>
      <c r="W84" s="23">
        <v>0</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W90"/>
  <sheetViews>
    <sheetView topLeftCell="J7" workbookViewId="0">
      <selection activeCell="R16" activeCellId="1" sqref="R4:U7 R16:U17"/>
    </sheetView>
  </sheetViews>
  <sheetFormatPr baseColWidth="10" defaultColWidth="11" defaultRowHeight="16"/>
  <cols>
    <col min="1" max="1" width="39.33203125" customWidth="1"/>
    <col min="2" max="2" width="11.5" customWidth="1"/>
    <col min="3" max="3" width="16.1640625" customWidth="1"/>
    <col min="4" max="4" width="12.83203125" customWidth="1"/>
    <col min="5" max="5" width="9.83203125" customWidth="1"/>
    <col min="6" max="6" width="9.6640625" customWidth="1"/>
    <col min="7" max="7" width="20.6640625" customWidth="1"/>
    <col min="8" max="8" width="16.5" customWidth="1"/>
    <col min="9" max="9" width="15.83203125" customWidth="1"/>
    <col min="10" max="10" width="35.83203125" customWidth="1"/>
    <col min="11" max="11" width="6" customWidth="1"/>
    <col min="13" max="13" width="39.33203125" customWidth="1"/>
    <col min="14" max="14" width="9.5" customWidth="1"/>
    <col min="15" max="15" width="8.6640625" customWidth="1"/>
    <col min="16" max="16" width="4.5" customWidth="1"/>
    <col min="17" max="17" width="5.33203125" customWidth="1"/>
    <col min="18" max="18" width="17" customWidth="1"/>
    <col min="22" max="23" width="16.83203125" bestFit="1" customWidth="1"/>
  </cols>
  <sheetData>
    <row r="1" spans="1:23">
      <c r="A1" t="s">
        <v>207</v>
      </c>
      <c r="H1" s="42" t="s">
        <v>233</v>
      </c>
      <c r="I1" s="43" t="s">
        <v>223</v>
      </c>
    </row>
    <row r="2" spans="1:23">
      <c r="A2" t="s">
        <v>199</v>
      </c>
      <c r="H2" t="s">
        <v>277</v>
      </c>
      <c r="I2" t="s">
        <v>200</v>
      </c>
    </row>
    <row r="3" spans="1:23">
      <c r="A3" t="s">
        <v>208</v>
      </c>
      <c r="D3" t="s">
        <v>522</v>
      </c>
      <c r="G3" s="25" t="s">
        <v>521</v>
      </c>
      <c r="H3" s="26"/>
      <c r="I3" s="30"/>
      <c r="J3" s="40" t="s">
        <v>572</v>
      </c>
      <c r="K3" s="26"/>
      <c r="L3" s="30"/>
      <c r="M3" s="40" t="s">
        <v>573</v>
      </c>
      <c r="N3" s="26"/>
      <c r="O3" s="30"/>
      <c r="R3" t="s">
        <v>515</v>
      </c>
      <c r="S3" t="s">
        <v>579</v>
      </c>
      <c r="T3" t="s">
        <v>580</v>
      </c>
      <c r="U3" t="s">
        <v>581</v>
      </c>
      <c r="V3" t="s">
        <v>592</v>
      </c>
      <c r="W3" t="s">
        <v>593</v>
      </c>
    </row>
    <row r="4" spans="1:23">
      <c r="A4" s="19" t="s">
        <v>399</v>
      </c>
      <c r="B4" s="19" t="s">
        <v>209</v>
      </c>
      <c r="C4" s="26"/>
      <c r="D4" s="25" t="s">
        <v>409</v>
      </c>
      <c r="E4" s="26" t="s">
        <v>406</v>
      </c>
      <c r="F4" s="30" t="s">
        <v>407</v>
      </c>
      <c r="G4" s="25" t="s">
        <v>409</v>
      </c>
      <c r="H4" s="26" t="s">
        <v>406</v>
      </c>
      <c r="I4" s="30" t="s">
        <v>407</v>
      </c>
      <c r="J4" s="25" t="s">
        <v>409</v>
      </c>
      <c r="K4" s="26" t="s">
        <v>406</v>
      </c>
      <c r="L4" s="30" t="s">
        <v>407</v>
      </c>
      <c r="M4" s="25" t="s">
        <v>409</v>
      </c>
      <c r="N4" s="26" t="s">
        <v>406</v>
      </c>
      <c r="O4" s="30" t="s">
        <v>407</v>
      </c>
      <c r="R4" s="24">
        <v>41396</v>
      </c>
      <c r="S4" s="95">
        <v>8.9430640114470972</v>
      </c>
      <c r="T4" s="95">
        <v>0.72090058480074637</v>
      </c>
      <c r="U4" s="95">
        <v>1.0228994784334915</v>
      </c>
      <c r="V4" s="129">
        <f>S4/T4</f>
        <v>12.405405405405405</v>
      </c>
      <c r="W4" s="129">
        <f>S4/U4</f>
        <v>8.7428571428571438</v>
      </c>
    </row>
    <row r="5" spans="1:23" ht="22">
      <c r="A5" s="21"/>
      <c r="B5" s="22" t="s">
        <v>198</v>
      </c>
      <c r="C5" s="8" t="s">
        <v>188</v>
      </c>
      <c r="D5" s="7" t="s">
        <v>408</v>
      </c>
      <c r="E5" s="8" t="s">
        <v>408</v>
      </c>
      <c r="F5" s="9" t="s">
        <v>408</v>
      </c>
      <c r="G5" s="7" t="s">
        <v>408</v>
      </c>
      <c r="H5" s="8" t="s">
        <v>408</v>
      </c>
      <c r="I5" s="9" t="s">
        <v>408</v>
      </c>
      <c r="J5" s="7" t="s">
        <v>408</v>
      </c>
      <c r="K5" s="8" t="s">
        <v>408</v>
      </c>
      <c r="L5" s="9" t="s">
        <v>408</v>
      </c>
      <c r="M5" s="10" t="s">
        <v>574</v>
      </c>
      <c r="N5" s="10" t="s">
        <v>574</v>
      </c>
      <c r="O5" s="22" t="s">
        <v>574</v>
      </c>
      <c r="P5" s="17" t="s">
        <v>592</v>
      </c>
      <c r="Q5" s="17" t="s">
        <v>593</v>
      </c>
      <c r="R5" s="24">
        <v>41396</v>
      </c>
      <c r="S5" s="95">
        <v>8.9528018443999642</v>
      </c>
      <c r="T5" s="95">
        <v>0.71115836195995374</v>
      </c>
      <c r="U5" s="95">
        <v>1.0228990137780156</v>
      </c>
      <c r="V5" s="129">
        <f t="shared" ref="V5:V7" si="0">S5/T5</f>
        <v>12.589041095890408</v>
      </c>
      <c r="W5" s="129">
        <f t="shared" ref="W5:W7" si="1">S5/U5</f>
        <v>8.7523809523809515</v>
      </c>
    </row>
    <row r="6" spans="1:23">
      <c r="A6" s="19" t="s">
        <v>77</v>
      </c>
      <c r="B6" s="19">
        <v>2</v>
      </c>
      <c r="C6" s="58">
        <v>41404.708333333336</v>
      </c>
      <c r="D6" s="25">
        <v>10.41</v>
      </c>
      <c r="E6" s="26">
        <v>1.24</v>
      </c>
      <c r="F6" s="26">
        <v>1.89</v>
      </c>
      <c r="G6" s="66">
        <v>10.116584399829225</v>
      </c>
      <c r="H6" s="65">
        <v>1.361359440861388</v>
      </c>
      <c r="I6" s="67">
        <v>1.5140819538022376</v>
      </c>
      <c r="J6" s="89">
        <f>G6/'CO2'!J9</f>
        <v>10.258169702805981</v>
      </c>
      <c r="K6" s="90">
        <f>H6/'CO2'!J9</f>
        <v>1.3804121647133119</v>
      </c>
      <c r="L6" s="91">
        <f>I6/'CO2'!J9</f>
        <v>1.5352720851438342</v>
      </c>
      <c r="M6" s="89">
        <f>J6/('SBE6330'!F3/1000)</f>
        <v>9.9915277987463949</v>
      </c>
      <c r="N6" s="120">
        <f>K6/('SBE6330'!F3/1000)</f>
        <v>1.3445309365166784</v>
      </c>
      <c r="O6" s="91">
        <f>I6/('SBE6330'!F3/1000)</f>
        <v>1.4747262298514383</v>
      </c>
      <c r="P6" s="122">
        <f>M6/N6</f>
        <v>7.4312368182704533</v>
      </c>
      <c r="Q6" s="123">
        <f>M6/O6</f>
        <v>6.7751746707271394</v>
      </c>
      <c r="R6" s="24">
        <v>41396</v>
      </c>
      <c r="S6" s="78">
        <v>9.9170347841744597</v>
      </c>
      <c r="T6" s="78">
        <v>0.76959307264222232</v>
      </c>
      <c r="U6" s="78">
        <v>1.2469356113696766</v>
      </c>
      <c r="V6" s="129">
        <f t="shared" si="0"/>
        <v>12.886075949367088</v>
      </c>
      <c r="W6" s="129">
        <f t="shared" si="1"/>
        <v>7.9531250000000009</v>
      </c>
    </row>
    <row r="7" spans="1:23">
      <c r="A7" s="20" t="s">
        <v>79</v>
      </c>
      <c r="B7" s="20">
        <v>4</v>
      </c>
      <c r="C7" s="59">
        <v>41419.708333333336</v>
      </c>
      <c r="D7" s="4">
        <v>10.32</v>
      </c>
      <c r="E7" s="5">
        <v>1.01</v>
      </c>
      <c r="F7" s="5">
        <v>1.96</v>
      </c>
      <c r="G7" s="66">
        <v>10.09088505742068</v>
      </c>
      <c r="H7" s="65">
        <v>1.1521519992206033</v>
      </c>
      <c r="I7" s="67">
        <v>1.5769469977349915</v>
      </c>
      <c r="J7" s="89">
        <f>G7/'CO2'!J10</f>
        <v>10.168545689311227</v>
      </c>
      <c r="K7" s="90">
        <f>H7/'CO2'!J10</f>
        <v>1.1610190957918429</v>
      </c>
      <c r="L7" s="91">
        <f>I7/'CO2'!J10</f>
        <v>1.5890833663097124</v>
      </c>
      <c r="M7" s="89">
        <f>J7/('SBE6330'!F4/1000)</f>
        <v>9.9040135480873701</v>
      </c>
      <c r="N7" s="120">
        <f>K7/('SBE6330'!F4/1000)</f>
        <v>1.13081547800858</v>
      </c>
      <c r="O7" s="91">
        <f>I7/('SBE6330'!F4/1000)</f>
        <v>1.5359231209041222</v>
      </c>
      <c r="P7" s="124">
        <f t="shared" ref="P7:P16" si="2">M7/N7</f>
        <v>8.7582932323572464</v>
      </c>
      <c r="Q7" s="125">
        <f t="shared" ref="Q7:Q16" si="3">M7/O7</f>
        <v>6.4482482314983098</v>
      </c>
      <c r="R7" s="24">
        <v>41396</v>
      </c>
      <c r="S7" s="78">
        <v>9.7027227114382395</v>
      </c>
      <c r="T7" s="78">
        <v>0.75985177860660913</v>
      </c>
      <c r="U7" s="78">
        <v>1.2371945626030687</v>
      </c>
      <c r="V7" s="129">
        <f t="shared" si="0"/>
        <v>12.769230769230768</v>
      </c>
      <c r="W7" s="129">
        <f t="shared" si="1"/>
        <v>7.8425196850393704</v>
      </c>
    </row>
    <row r="8" spans="1:23">
      <c r="A8" s="20" t="s">
        <v>81</v>
      </c>
      <c r="B8" s="20">
        <v>6</v>
      </c>
      <c r="C8" s="59">
        <v>41434.708333333336</v>
      </c>
      <c r="D8" s="4">
        <v>11.52</v>
      </c>
      <c r="E8" s="5">
        <v>1.1399999999999999</v>
      </c>
      <c r="F8" s="5">
        <v>2.27</v>
      </c>
      <c r="G8" s="66">
        <v>11.07697941317266</v>
      </c>
      <c r="H8" s="65">
        <v>1.2793428333730903</v>
      </c>
      <c r="I8" s="67">
        <v>1.8778289693676853</v>
      </c>
      <c r="J8" s="89">
        <f>G8/'CO2'!J11</f>
        <v>11.17553123759858</v>
      </c>
      <c r="K8" s="90">
        <f>H8/'CO2'!J11</f>
        <v>1.2907251394686681</v>
      </c>
      <c r="L8" s="91">
        <f>I8/'CO2'!J11</f>
        <v>1.8945360032970755</v>
      </c>
      <c r="M8" s="89">
        <f>J8/('SBE6330'!F5/1000)</f>
        <v>10.883997911539051</v>
      </c>
      <c r="N8" s="120">
        <f>K8/('SBE6330'!F5/1000)</f>
        <v>1.2570543112156027</v>
      </c>
      <c r="O8" s="91">
        <f>I8/('SBE6330'!F5/1000)</f>
        <v>1.8288425083600084</v>
      </c>
      <c r="P8" s="124">
        <f t="shared" si="2"/>
        <v>8.6583354549048526</v>
      </c>
      <c r="Q8" s="125">
        <f t="shared" si="3"/>
        <v>5.951304096326556</v>
      </c>
      <c r="S8" s="78"/>
      <c r="T8" s="78"/>
      <c r="U8" s="78"/>
      <c r="V8" s="129"/>
      <c r="W8" s="129"/>
    </row>
    <row r="9" spans="1:23">
      <c r="A9" s="20" t="s">
        <v>83</v>
      </c>
      <c r="B9" s="20">
        <v>8</v>
      </c>
      <c r="C9" s="59">
        <v>41449.708333333336</v>
      </c>
      <c r="D9" s="4">
        <v>12.41</v>
      </c>
      <c r="E9" s="5">
        <v>1.0900000000000001</v>
      </c>
      <c r="F9" s="5">
        <v>2.4700000000000002</v>
      </c>
      <c r="G9" s="66">
        <v>11.84571337714922</v>
      </c>
      <c r="H9" s="65">
        <v>1.2276159571159206</v>
      </c>
      <c r="I9" s="67">
        <v>2.061553359125702</v>
      </c>
      <c r="J9" s="89">
        <f>G9/'CO2'!J12</f>
        <v>11.946933971231672</v>
      </c>
      <c r="K9" s="90">
        <f>H9/'CO2'!J12</f>
        <v>1.238105829066062</v>
      </c>
      <c r="L9" s="91">
        <f>I9/'CO2'!J12</f>
        <v>2.0791691538946275</v>
      </c>
      <c r="M9" s="89">
        <f>J9/('SBE6330'!F6/1000)</f>
        <v>11.634798505622461</v>
      </c>
      <c r="N9" s="120">
        <f>K9/('SBE6330'!F6/1000)</f>
        <v>1.2057580534476813</v>
      </c>
      <c r="O9" s="91">
        <f>I9/('SBE6330'!F6/1000)</f>
        <v>2.0076915131342159</v>
      </c>
      <c r="P9" s="124">
        <f t="shared" si="2"/>
        <v>9.649364126040485</v>
      </c>
      <c r="Q9" s="125">
        <f t="shared" si="3"/>
        <v>5.7951126602409788</v>
      </c>
      <c r="V9" s="129"/>
      <c r="W9" s="129"/>
    </row>
    <row r="10" spans="1:23">
      <c r="A10" s="20" t="s">
        <v>85</v>
      </c>
      <c r="B10" s="20">
        <v>10</v>
      </c>
      <c r="C10" s="59">
        <v>41464.708333333336</v>
      </c>
      <c r="D10" s="4">
        <v>12.23</v>
      </c>
      <c r="E10" s="5">
        <v>1.35</v>
      </c>
      <c r="F10" s="5">
        <v>2.64</v>
      </c>
      <c r="G10" s="66">
        <v>11.855891993225486</v>
      </c>
      <c r="H10" s="65">
        <v>1.4866842887059402</v>
      </c>
      <c r="I10" s="67">
        <v>2.2261844400859605</v>
      </c>
      <c r="J10" s="89">
        <f>G10/'CO2'!J13</f>
        <v>11.966688579717582</v>
      </c>
      <c r="K10" s="90">
        <f>H10/'CO2'!J13</f>
        <v>1.5005777641588347</v>
      </c>
      <c r="L10" s="91">
        <f>I10/'CO2'!J13</f>
        <v>2.2469887487794171</v>
      </c>
      <c r="M10" s="89">
        <f>J10/('SBE6330'!F7/1000)</f>
        <v>11.653495980766177</v>
      </c>
      <c r="N10" s="120">
        <f>K10/('SBE6330'!F7/1000)</f>
        <v>1.4613045895663124</v>
      </c>
      <c r="O10" s="91">
        <f>I10/('SBE6330'!F7/1000)</f>
        <v>2.1679206617741031</v>
      </c>
      <c r="P10" s="124">
        <f t="shared" si="2"/>
        <v>7.9747207146079759</v>
      </c>
      <c r="Q10" s="125">
        <f t="shared" si="3"/>
        <v>5.3754254877711336</v>
      </c>
      <c r="V10" s="129"/>
      <c r="W10" s="129"/>
    </row>
    <row r="11" spans="1:23">
      <c r="A11" s="20" t="s">
        <v>87</v>
      </c>
      <c r="B11" s="20">
        <v>12</v>
      </c>
      <c r="C11" s="59">
        <v>41479.708333333336</v>
      </c>
      <c r="D11" s="4">
        <v>12.12</v>
      </c>
      <c r="E11" s="5">
        <v>1.04</v>
      </c>
      <c r="F11" s="5">
        <v>2.88</v>
      </c>
      <c r="G11" s="66">
        <v>11.72157253291063</v>
      </c>
      <c r="H11" s="65">
        <v>1.1693798262961874</v>
      </c>
      <c r="I11" s="67">
        <v>2.4574148005431606</v>
      </c>
      <c r="J11" s="89">
        <f>G11/'CO2'!J14</f>
        <v>11.842018141908957</v>
      </c>
      <c r="K11" s="90">
        <f>H11/'CO2'!J14</f>
        <v>1.1813958476050304</v>
      </c>
      <c r="L11" s="91">
        <f>I11/'CO2'!J14</f>
        <v>2.4826660901104853</v>
      </c>
      <c r="M11" s="89">
        <f>J11/('SBE6330'!F8/1000)</f>
        <v>11.531791613686309</v>
      </c>
      <c r="N11" s="120">
        <f>K11/('SBE6330'!F8/1000)</f>
        <v>1.1504467029687699</v>
      </c>
      <c r="O11" s="91">
        <f>I11/('SBE6330'!F8/1000)</f>
        <v>2.39303766035981</v>
      </c>
      <c r="P11" s="124">
        <f t="shared" si="2"/>
        <v>10.023751281939527</v>
      </c>
      <c r="Q11" s="125">
        <f t="shared" si="3"/>
        <v>4.8188926587776404</v>
      </c>
      <c r="V11" s="129"/>
      <c r="W11" s="129"/>
    </row>
    <row r="12" spans="1:23">
      <c r="A12" s="20" t="s">
        <v>89</v>
      </c>
      <c r="B12" s="20">
        <v>14</v>
      </c>
      <c r="C12" s="59">
        <v>41494.708333333336</v>
      </c>
      <c r="D12" s="4">
        <v>13.29</v>
      </c>
      <c r="E12" s="5">
        <v>1.33</v>
      </c>
      <c r="F12" s="63">
        <v>3.11</v>
      </c>
      <c r="G12" s="66">
        <v>12.880034215273858</v>
      </c>
      <c r="H12" s="65">
        <v>1.4707149175124516</v>
      </c>
      <c r="I12" s="67">
        <v>2.5750594566218625</v>
      </c>
      <c r="J12" s="89">
        <f>G12/'CO2'!J15</f>
        <v>12.992862471986667</v>
      </c>
      <c r="K12" s="90">
        <f>H12/'CO2'!J15</f>
        <v>1.4835982839298851</v>
      </c>
      <c r="L12" s="91">
        <f>I12/'CO2'!J15</f>
        <v>2.5976168089212797</v>
      </c>
      <c r="M12" s="89">
        <f>J12/('SBE6330'!F9/1000)</f>
        <v>12.652565522501874</v>
      </c>
      <c r="N12" s="120">
        <f>K12/('SBE6330'!F9/1000)</f>
        <v>1.444741259823709</v>
      </c>
      <c r="O12" s="91">
        <f>I12/('SBE6330'!F9/1000)</f>
        <v>2.5076158983051551</v>
      </c>
      <c r="P12" s="124">
        <f t="shared" si="2"/>
        <v>8.757668846562721</v>
      </c>
      <c r="Q12" s="125">
        <f t="shared" si="3"/>
        <v>5.0456553298507467</v>
      </c>
      <c r="V12" s="129"/>
      <c r="W12" s="129"/>
    </row>
    <row r="13" spans="1:23">
      <c r="A13" s="20" t="s">
        <v>91</v>
      </c>
      <c r="B13" s="20">
        <v>16</v>
      </c>
      <c r="C13" s="59">
        <v>41509.708333333336</v>
      </c>
      <c r="D13" s="4">
        <v>11.43</v>
      </c>
      <c r="E13" s="5">
        <v>1.68</v>
      </c>
      <c r="F13" s="5">
        <v>3.19</v>
      </c>
      <c r="G13" s="66">
        <v>11.193606172456843</v>
      </c>
      <c r="H13" s="65">
        <v>1.8123639919861909</v>
      </c>
      <c r="I13" s="67">
        <v>2.7559263443829356</v>
      </c>
      <c r="J13" s="89">
        <f>G13/'CO2'!J16</f>
        <v>11.314893278129055</v>
      </c>
      <c r="K13" s="90">
        <f>H13/'CO2'!J16</f>
        <v>1.8320016654603055</v>
      </c>
      <c r="L13" s="91">
        <f>I13/'CO2'!J16</f>
        <v>2.7857878853918097</v>
      </c>
      <c r="M13" s="89">
        <f>J13/('SBE6330'!F10/1000)</f>
        <v>11.017971291939142</v>
      </c>
      <c r="N13" s="120">
        <f>K13/('SBE6330'!F10/1000)</f>
        <v>1.7839268352484163</v>
      </c>
      <c r="O13" s="91">
        <f>I13/('SBE6330'!F10/1000)</f>
        <v>2.68360616390461</v>
      </c>
      <c r="P13" s="124">
        <f t="shared" si="2"/>
        <v>6.1762461745830857</v>
      </c>
      <c r="Q13" s="125">
        <f t="shared" si="3"/>
        <v>4.105658810944206</v>
      </c>
      <c r="V13" s="129"/>
      <c r="W13" s="129"/>
    </row>
    <row r="14" spans="1:23">
      <c r="A14" s="20" t="s">
        <v>94</v>
      </c>
      <c r="B14" s="20">
        <v>18</v>
      </c>
      <c r="C14" s="59">
        <v>41524.708333333336</v>
      </c>
      <c r="D14" s="4">
        <v>12.62</v>
      </c>
      <c r="E14" s="5">
        <v>1.66</v>
      </c>
      <c r="F14" s="5">
        <v>3.28</v>
      </c>
      <c r="G14" s="66">
        <v>12.388233296396898</v>
      </c>
      <c r="H14" s="65">
        <v>1.8052906020282053</v>
      </c>
      <c r="I14" s="67">
        <v>2.8392809764983173</v>
      </c>
      <c r="J14" s="89">
        <f>G14/'CO2'!J17</f>
        <v>12.488103512435954</v>
      </c>
      <c r="K14" s="90">
        <f>H14/'CO2'!J17</f>
        <v>1.8198443126440906</v>
      </c>
      <c r="L14" s="91">
        <f>I14/'CO2'!J17</f>
        <v>2.8621704069549541</v>
      </c>
      <c r="M14" s="89">
        <f>J14/('SBE6330'!F11/1000)</f>
        <v>12.160466969391708</v>
      </c>
      <c r="N14" s="120">
        <f>K14/('SBE6330'!F11/1000)</f>
        <v>1.7720990726338934</v>
      </c>
      <c r="O14" s="91">
        <f>I14/('SBE6330'!F11/1000)</f>
        <v>2.7647899056207552</v>
      </c>
      <c r="P14" s="124">
        <f t="shared" si="2"/>
        <v>6.8621823447587786</v>
      </c>
      <c r="Q14" s="125">
        <f t="shared" si="3"/>
        <v>4.3983331046853698</v>
      </c>
      <c r="V14" s="129"/>
      <c r="W14" s="129"/>
    </row>
    <row r="15" spans="1:23">
      <c r="A15" s="20" t="s">
        <v>96</v>
      </c>
      <c r="B15" s="20">
        <v>20</v>
      </c>
      <c r="C15" s="59">
        <v>41539.708333333336</v>
      </c>
      <c r="D15" s="4">
        <v>12.51</v>
      </c>
      <c r="E15" s="5">
        <v>2.1</v>
      </c>
      <c r="F15" s="63">
        <v>3.39</v>
      </c>
      <c r="G15" s="66">
        <v>12.272719555143958</v>
      </c>
      <c r="H15" s="65">
        <v>2.2493953433166913</v>
      </c>
      <c r="I15" s="67">
        <v>2.9421185767746763</v>
      </c>
      <c r="J15" s="89">
        <f>G15/'CO2'!J18</f>
        <v>12.385328427991972</v>
      </c>
      <c r="K15" s="90">
        <f>H15/'CO2'!J18</f>
        <v>2.2700347682674797</v>
      </c>
      <c r="L15" s="91">
        <f>I15/'CO2'!J18</f>
        <v>2.9691141139273962</v>
      </c>
      <c r="M15" s="89">
        <f>J15/('SBE6330'!F12/1000)</f>
        <v>12.060799451549538</v>
      </c>
      <c r="N15" s="120">
        <f>K15/('SBE6330'!F12/1000)</f>
        <v>2.2105537408471982</v>
      </c>
      <c r="O15" s="91">
        <f>I15/('SBE6330'!F12/1000)</f>
        <v>2.8650271426763272</v>
      </c>
      <c r="P15" s="124">
        <f t="shared" si="2"/>
        <v>5.456008251998985</v>
      </c>
      <c r="Q15" s="125">
        <f t="shared" si="3"/>
        <v>4.2096632425908194</v>
      </c>
      <c r="R15" t="s">
        <v>516</v>
      </c>
      <c r="S15" s="78"/>
      <c r="T15" s="78"/>
      <c r="U15" s="78"/>
      <c r="V15" s="129"/>
      <c r="W15" s="129"/>
    </row>
    <row r="16" spans="1:23">
      <c r="A16" s="21" t="s">
        <v>98</v>
      </c>
      <c r="B16" s="21">
        <v>22</v>
      </c>
      <c r="C16" s="60">
        <v>41554.708333333336</v>
      </c>
      <c r="D16" s="7">
        <v>9.2899999999999991</v>
      </c>
      <c r="E16" s="8">
        <v>2.3199999999999998</v>
      </c>
      <c r="F16" s="8">
        <v>3.13</v>
      </c>
      <c r="G16" s="68">
        <v>9.4191101560397303</v>
      </c>
      <c r="H16" s="69">
        <v>2.4639403736987777</v>
      </c>
      <c r="I16" s="70">
        <v>2.6976722695816133</v>
      </c>
      <c r="J16" s="92">
        <f>G16/'CO2'!J19</f>
        <v>9.4942305605481359</v>
      </c>
      <c r="K16" s="93">
        <f>H16/'CO2'!J19</f>
        <v>2.4835910832127928</v>
      </c>
      <c r="L16" s="94">
        <f>I16/'CO2'!J19</f>
        <v>2.7191870654343977</v>
      </c>
      <c r="M16" s="92">
        <f>J16/('SBE6330'!F13/1000)</f>
        <v>9.2453135296542719</v>
      </c>
      <c r="N16" s="121">
        <f>K16/('SBE6330'!F13/1000)</f>
        <v>2.4184770000393048</v>
      </c>
      <c r="O16" s="94">
        <f>I16/('SBE6330'!F13/1000)</f>
        <v>2.6269454668790044</v>
      </c>
      <c r="P16" s="126">
        <f t="shared" si="2"/>
        <v>3.8227833175606047</v>
      </c>
      <c r="Q16" s="127">
        <f t="shared" si="3"/>
        <v>3.5194158562561837</v>
      </c>
      <c r="R16" s="24">
        <v>41561</v>
      </c>
      <c r="S16" s="96">
        <v>9.2523675900000004</v>
      </c>
      <c r="T16" s="96">
        <v>0.67201407000000002</v>
      </c>
      <c r="U16" s="96">
        <v>2.6101416</v>
      </c>
      <c r="V16" s="129">
        <f t="shared" ref="V16:V17" si="4">S16/T16</f>
        <v>13.768115881859439</v>
      </c>
      <c r="W16" s="129">
        <f t="shared" ref="W16:W17" si="5">S16/U16</f>
        <v>3.5447761109971969</v>
      </c>
    </row>
    <row r="17" spans="1:23">
      <c r="C17" s="58"/>
      <c r="R17" s="24">
        <v>41561</v>
      </c>
      <c r="S17" s="78">
        <v>8.8920130274567928</v>
      </c>
      <c r="T17" s="78">
        <v>0.681753463222317</v>
      </c>
      <c r="U17" s="78">
        <v>2.5322271491114634</v>
      </c>
      <c r="V17" s="129">
        <f t="shared" si="4"/>
        <v>13.042857142857144</v>
      </c>
      <c r="W17" s="129">
        <f t="shared" si="5"/>
        <v>3.5115384615384615</v>
      </c>
    </row>
    <row r="18" spans="1:23">
      <c r="A18" t="s">
        <v>410</v>
      </c>
    </row>
    <row r="19" spans="1:23">
      <c r="A19" t="s">
        <v>411</v>
      </c>
    </row>
    <row r="20" spans="1:23">
      <c r="A20" t="s">
        <v>412</v>
      </c>
    </row>
    <row r="21" spans="1:23">
      <c r="A21" t="s">
        <v>413</v>
      </c>
    </row>
    <row r="65" spans="1:12">
      <c r="A65" t="s">
        <v>515</v>
      </c>
      <c r="C65" t="s">
        <v>577</v>
      </c>
      <c r="G65" t="s">
        <v>515</v>
      </c>
      <c r="H65" t="s">
        <v>579</v>
      </c>
      <c r="I65" t="s">
        <v>580</v>
      </c>
      <c r="J65" t="s">
        <v>581</v>
      </c>
      <c r="K65" t="s">
        <v>592</v>
      </c>
      <c r="L65" t="s">
        <v>593</v>
      </c>
    </row>
    <row r="66" spans="1:12">
      <c r="A66" s="62">
        <v>4</v>
      </c>
      <c r="B66" s="62" t="s">
        <v>476</v>
      </c>
      <c r="C66" s="62">
        <v>35.9</v>
      </c>
      <c r="D66" s="62">
        <v>9.18</v>
      </c>
      <c r="E66" s="62">
        <v>0.74</v>
      </c>
      <c r="F66" s="62">
        <v>1.05</v>
      </c>
      <c r="G66" s="24">
        <v>41396</v>
      </c>
      <c r="H66" s="95">
        <v>8.9430640114470972</v>
      </c>
      <c r="I66" s="95">
        <v>0.72090058480074637</v>
      </c>
      <c r="J66" s="95">
        <v>1.0228994784334915</v>
      </c>
      <c r="K66">
        <f>H66/I66</f>
        <v>12.405405405405405</v>
      </c>
      <c r="L66">
        <f>H66/J66</f>
        <v>8.7428571428571438</v>
      </c>
    </row>
    <row r="67" spans="1:12">
      <c r="A67" s="62">
        <v>4</v>
      </c>
      <c r="B67" s="62" t="s">
        <v>477</v>
      </c>
      <c r="C67" s="62">
        <v>36</v>
      </c>
      <c r="D67" s="62">
        <v>9.19</v>
      </c>
      <c r="E67" s="62">
        <v>0.73</v>
      </c>
      <c r="F67" s="62">
        <v>1.05</v>
      </c>
      <c r="G67" s="24">
        <v>41396</v>
      </c>
      <c r="H67" s="95">
        <v>8.9528018443999642</v>
      </c>
      <c r="I67" s="95">
        <v>0.71115836195995374</v>
      </c>
      <c r="J67" s="95">
        <v>1.0228990137780156</v>
      </c>
      <c r="K67">
        <f t="shared" ref="K67:K73" si="6">H67/I67</f>
        <v>12.589041095890408</v>
      </c>
      <c r="L67">
        <f t="shared" ref="L67:L73" si="7">H67/J67</f>
        <v>8.7523809523809515</v>
      </c>
    </row>
    <row r="68" spans="1:12">
      <c r="A68" s="62">
        <v>6</v>
      </c>
      <c r="B68" s="62" t="s">
        <v>496</v>
      </c>
      <c r="C68" s="62">
        <v>35</v>
      </c>
      <c r="D68" s="62">
        <v>10.18</v>
      </c>
      <c r="E68" s="62">
        <v>0.79</v>
      </c>
      <c r="F68" s="62">
        <v>1.28</v>
      </c>
      <c r="G68" s="24">
        <v>41396</v>
      </c>
      <c r="H68" s="78">
        <v>9.9170347841744597</v>
      </c>
      <c r="I68" s="78">
        <v>0.76959307264222232</v>
      </c>
      <c r="J68" s="78">
        <v>1.2469356113696766</v>
      </c>
      <c r="K68">
        <f t="shared" si="6"/>
        <v>12.886075949367088</v>
      </c>
      <c r="L68">
        <f t="shared" si="7"/>
        <v>7.9531250000000009</v>
      </c>
    </row>
    <row r="69" spans="1:12">
      <c r="A69" s="62">
        <v>6</v>
      </c>
      <c r="B69" s="62" t="s">
        <v>497</v>
      </c>
      <c r="C69" s="62">
        <v>35.299999999999997</v>
      </c>
      <c r="D69" s="62">
        <v>9.9600000000000009</v>
      </c>
      <c r="E69" s="62">
        <v>0.78</v>
      </c>
      <c r="F69" s="62">
        <v>1.27</v>
      </c>
      <c r="G69" s="24">
        <v>41396</v>
      </c>
      <c r="H69" s="78">
        <v>9.7027227114382395</v>
      </c>
      <c r="I69" s="78">
        <v>0.75985177860660913</v>
      </c>
      <c r="J69" s="78">
        <v>1.2371945626030687</v>
      </c>
      <c r="K69">
        <f t="shared" si="6"/>
        <v>12.769230769230768</v>
      </c>
      <c r="L69">
        <f t="shared" si="7"/>
        <v>7.8425196850393704</v>
      </c>
    </row>
    <row r="70" spans="1:12">
      <c r="H70" s="78"/>
      <c r="I70" s="78"/>
      <c r="J70" s="78"/>
    </row>
    <row r="71" spans="1:12">
      <c r="A71" t="s">
        <v>516</v>
      </c>
      <c r="B71" s="3" t="s">
        <v>517</v>
      </c>
      <c r="G71" t="s">
        <v>516</v>
      </c>
      <c r="H71" s="78"/>
      <c r="I71" s="78"/>
      <c r="J71" s="78"/>
    </row>
    <row r="72" spans="1:12">
      <c r="A72" s="61">
        <v>2</v>
      </c>
      <c r="B72" s="61" t="s">
        <v>431</v>
      </c>
      <c r="C72" s="61">
        <v>31.8</v>
      </c>
      <c r="D72" s="61">
        <v>9.5</v>
      </c>
      <c r="E72" s="61">
        <v>0.69</v>
      </c>
      <c r="F72" s="61">
        <v>2.68</v>
      </c>
      <c r="G72" s="24">
        <v>41561</v>
      </c>
      <c r="H72" s="96">
        <v>9.2523675900000004</v>
      </c>
      <c r="I72" s="96">
        <v>0.67201407000000002</v>
      </c>
      <c r="J72" s="96">
        <v>2.6101416</v>
      </c>
      <c r="K72">
        <f t="shared" si="6"/>
        <v>13.768115881859439</v>
      </c>
      <c r="L72">
        <f t="shared" si="7"/>
        <v>3.5447761109971969</v>
      </c>
    </row>
    <row r="73" spans="1:12">
      <c r="A73" s="61">
        <v>3</v>
      </c>
      <c r="B73" s="61" t="s">
        <v>454</v>
      </c>
      <c r="C73" s="61">
        <v>31.4</v>
      </c>
      <c r="D73" s="61">
        <v>9.1300000000000008</v>
      </c>
      <c r="E73" s="61">
        <v>0.7</v>
      </c>
      <c r="F73" s="61">
        <v>2.6</v>
      </c>
      <c r="G73" s="24">
        <v>41561</v>
      </c>
      <c r="H73" s="78">
        <v>8.8920130274567928</v>
      </c>
      <c r="I73" s="78">
        <v>0.681753463222317</v>
      </c>
      <c r="J73" s="78">
        <v>2.5322271491114634</v>
      </c>
      <c r="K73">
        <f t="shared" si="6"/>
        <v>13.042857142857144</v>
      </c>
      <c r="L73">
        <f t="shared" si="7"/>
        <v>3.5115384615384615</v>
      </c>
    </row>
    <row r="74" spans="1:12">
      <c r="A74" t="s">
        <v>520</v>
      </c>
    </row>
    <row r="75" spans="1:12">
      <c r="A75" s="5" t="s">
        <v>77</v>
      </c>
      <c r="B75" s="101" t="s">
        <v>587</v>
      </c>
      <c r="C75">
        <f>2013</f>
        <v>2013</v>
      </c>
      <c r="D75" t="str">
        <f>MID(A75,21,2)</f>
        <v>05</v>
      </c>
      <c r="E75" t="str">
        <f>MID(A75,24,2)</f>
        <v>10</v>
      </c>
      <c r="F75" t="s">
        <v>588</v>
      </c>
      <c r="G75" t="str">
        <f>MID(A75,32,8)</f>
        <v>17:00:00</v>
      </c>
      <c r="H75" s="102" t="str">
        <f t="shared" ref="H75:H85" si="8">CONCATENATE(C75,F75,D75,F75,E75,B75,G75)</f>
        <v>2013/05/10 17:00:00</v>
      </c>
    </row>
    <row r="76" spans="1:12">
      <c r="A76" s="5" t="s">
        <v>79</v>
      </c>
      <c r="B76" s="101" t="s">
        <v>587</v>
      </c>
      <c r="C76">
        <f>2013</f>
        <v>2013</v>
      </c>
      <c r="D76" t="str">
        <f t="shared" ref="D76:D85" si="9">MID(A76,21,2)</f>
        <v>05</v>
      </c>
      <c r="E76" t="str">
        <f t="shared" ref="E76:E85" si="10">MID(A76,24,2)</f>
        <v>25</v>
      </c>
      <c r="F76" t="s">
        <v>588</v>
      </c>
      <c r="G76" t="str">
        <f t="shared" ref="G76:G85" si="11">MID(A76,32,8)</f>
        <v>17:00:00</v>
      </c>
      <c r="H76" s="102" t="str">
        <f t="shared" si="8"/>
        <v>2013/05/25 17:00:00</v>
      </c>
    </row>
    <row r="77" spans="1:12">
      <c r="A77" s="5" t="s">
        <v>81</v>
      </c>
      <c r="B77" s="101" t="s">
        <v>587</v>
      </c>
      <c r="C77">
        <f>2013</f>
        <v>2013</v>
      </c>
      <c r="D77" t="str">
        <f t="shared" si="9"/>
        <v>06</v>
      </c>
      <c r="E77" t="str">
        <f t="shared" si="10"/>
        <v>09</v>
      </c>
      <c r="F77" t="s">
        <v>588</v>
      </c>
      <c r="G77" t="str">
        <f t="shared" si="11"/>
        <v>17:00:00</v>
      </c>
      <c r="H77" s="102" t="str">
        <f t="shared" si="8"/>
        <v>2013/06/09 17:00:00</v>
      </c>
    </row>
    <row r="78" spans="1:12">
      <c r="A78" s="5" t="s">
        <v>83</v>
      </c>
      <c r="B78" s="101" t="s">
        <v>587</v>
      </c>
      <c r="C78">
        <f>2013</f>
        <v>2013</v>
      </c>
      <c r="D78" t="str">
        <f t="shared" si="9"/>
        <v>06</v>
      </c>
      <c r="E78" t="str">
        <f t="shared" si="10"/>
        <v>24</v>
      </c>
      <c r="F78" t="s">
        <v>588</v>
      </c>
      <c r="G78" t="str">
        <f t="shared" si="11"/>
        <v>17:00:00</v>
      </c>
      <c r="H78" s="102" t="str">
        <f t="shared" si="8"/>
        <v>2013/06/24 17:00:00</v>
      </c>
    </row>
    <row r="79" spans="1:12">
      <c r="A79" s="5" t="s">
        <v>85</v>
      </c>
      <c r="B79" s="101" t="s">
        <v>587</v>
      </c>
      <c r="C79">
        <f>2013</f>
        <v>2013</v>
      </c>
      <c r="D79" t="str">
        <f t="shared" si="9"/>
        <v>07</v>
      </c>
      <c r="E79" t="str">
        <f t="shared" si="10"/>
        <v>09</v>
      </c>
      <c r="F79" t="s">
        <v>588</v>
      </c>
      <c r="G79" t="str">
        <f t="shared" si="11"/>
        <v>17:00:00</v>
      </c>
      <c r="H79" s="102" t="str">
        <f t="shared" si="8"/>
        <v>2013/07/09 17:00:00</v>
      </c>
    </row>
    <row r="80" spans="1:12">
      <c r="A80" s="5" t="s">
        <v>87</v>
      </c>
      <c r="B80" s="101" t="s">
        <v>587</v>
      </c>
      <c r="C80">
        <f>2013</f>
        <v>2013</v>
      </c>
      <c r="D80" t="str">
        <f t="shared" si="9"/>
        <v>07</v>
      </c>
      <c r="E80" t="str">
        <f t="shared" si="10"/>
        <v>24</v>
      </c>
      <c r="F80" t="s">
        <v>588</v>
      </c>
      <c r="G80" t="str">
        <f t="shared" si="11"/>
        <v>17:00:00</v>
      </c>
      <c r="H80" s="102" t="str">
        <f t="shared" si="8"/>
        <v>2013/07/24 17:00:00</v>
      </c>
    </row>
    <row r="81" spans="1:17">
      <c r="A81" s="5" t="s">
        <v>89</v>
      </c>
      <c r="B81" s="101" t="s">
        <v>587</v>
      </c>
      <c r="C81">
        <f>2013</f>
        <v>2013</v>
      </c>
      <c r="D81" t="str">
        <f t="shared" si="9"/>
        <v>08</v>
      </c>
      <c r="E81" t="str">
        <f t="shared" si="10"/>
        <v>08</v>
      </c>
      <c r="F81" t="s">
        <v>588</v>
      </c>
      <c r="G81" t="str">
        <f t="shared" si="11"/>
        <v>17:00:00</v>
      </c>
      <c r="H81" s="102" t="str">
        <f t="shared" si="8"/>
        <v>2013/08/08 17:00:00</v>
      </c>
    </row>
    <row r="82" spans="1:17">
      <c r="A82" s="5" t="s">
        <v>91</v>
      </c>
      <c r="B82" s="101" t="s">
        <v>587</v>
      </c>
      <c r="C82">
        <f>2013</f>
        <v>2013</v>
      </c>
      <c r="D82" t="str">
        <f t="shared" si="9"/>
        <v>08</v>
      </c>
      <c r="E82" t="str">
        <f t="shared" si="10"/>
        <v>23</v>
      </c>
      <c r="F82" t="s">
        <v>588</v>
      </c>
      <c r="G82" t="str">
        <f t="shared" si="11"/>
        <v>17:00:00</v>
      </c>
      <c r="H82" s="102" t="str">
        <f t="shared" si="8"/>
        <v>2013/08/23 17:00:00</v>
      </c>
    </row>
    <row r="83" spans="1:17">
      <c r="A83" s="5" t="s">
        <v>94</v>
      </c>
      <c r="B83" s="101" t="s">
        <v>587</v>
      </c>
      <c r="C83">
        <f>2013</f>
        <v>2013</v>
      </c>
      <c r="D83" t="str">
        <f t="shared" si="9"/>
        <v>09</v>
      </c>
      <c r="E83" t="str">
        <f t="shared" si="10"/>
        <v>07</v>
      </c>
      <c r="F83" t="s">
        <v>588</v>
      </c>
      <c r="G83" t="str">
        <f t="shared" si="11"/>
        <v>17:00:00</v>
      </c>
      <c r="H83" s="102" t="str">
        <f t="shared" si="8"/>
        <v>2013/09/07 17:00:00</v>
      </c>
    </row>
    <row r="84" spans="1:17">
      <c r="A84" s="5" t="s">
        <v>96</v>
      </c>
      <c r="B84" s="101" t="s">
        <v>587</v>
      </c>
      <c r="C84">
        <f>2013</f>
        <v>2013</v>
      </c>
      <c r="D84" t="str">
        <f t="shared" si="9"/>
        <v>09</v>
      </c>
      <c r="E84" t="str">
        <f t="shared" si="10"/>
        <v>22</v>
      </c>
      <c r="F84" t="s">
        <v>588</v>
      </c>
      <c r="G84" t="str">
        <f t="shared" si="11"/>
        <v>17:00:00</v>
      </c>
      <c r="H84" s="102" t="str">
        <f t="shared" si="8"/>
        <v>2013/09/22 17:00:00</v>
      </c>
    </row>
    <row r="85" spans="1:17">
      <c r="A85" s="5" t="s">
        <v>98</v>
      </c>
      <c r="B85" s="101" t="s">
        <v>587</v>
      </c>
      <c r="C85">
        <f>2013</f>
        <v>2013</v>
      </c>
      <c r="D85" t="str">
        <f t="shared" si="9"/>
        <v>10</v>
      </c>
      <c r="E85" t="str">
        <f t="shared" si="10"/>
        <v>07</v>
      </c>
      <c r="F85" t="s">
        <v>588</v>
      </c>
      <c r="G85" t="str">
        <f t="shared" si="11"/>
        <v>17:00:00</v>
      </c>
      <c r="H85" s="102" t="str">
        <f t="shared" si="8"/>
        <v>2013/10/07 17:00:00</v>
      </c>
    </row>
    <row r="86" spans="1:17">
      <c r="K86" s="101" t="s">
        <v>587</v>
      </c>
      <c r="Q86" s="102"/>
    </row>
    <row r="87" spans="1:17">
      <c r="K87" s="101" t="s">
        <v>587</v>
      </c>
      <c r="Q87" s="102"/>
    </row>
    <row r="88" spans="1:17">
      <c r="K88" s="101" t="s">
        <v>587</v>
      </c>
      <c r="Q88" s="102"/>
    </row>
    <row r="89" spans="1:17">
      <c r="K89" s="101" t="s">
        <v>587</v>
      </c>
      <c r="Q89" s="102"/>
    </row>
    <row r="90" spans="1:17">
      <c r="K90" s="101" t="s">
        <v>587</v>
      </c>
      <c r="Q90" s="102"/>
    </row>
  </sheetData>
  <phoneticPr fontId="8" type="noConversion"/>
  <pageMargins left="0.75000000000000011" right="0.75000000000000011" top="1" bottom="1" header="0.5" footer="0.5"/>
  <pageSetup paperSize="9" scale="57" orientation="landscape" horizontalDpi="4294967292" verticalDpi="4294967292"/>
  <extLst>
    <ext xmlns:mx="http://schemas.microsoft.com/office/mac/excel/2008/main" uri="{64002731-A6B0-56B0-2670-7721B7C09600}">
      <mx:PLV Mode="0" OnePage="0" WScale="10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94941D-6017-6145-93BC-D06BE6B9DD06}">
  <dimension ref="A1:F15"/>
  <sheetViews>
    <sheetView workbookViewId="0">
      <selection activeCell="L12" sqref="L12"/>
    </sheetView>
  </sheetViews>
  <sheetFormatPr baseColWidth="10" defaultColWidth="11" defaultRowHeight="16"/>
  <cols>
    <col min="4" max="4" width="16" customWidth="1"/>
  </cols>
  <sheetData>
    <row r="1" spans="1:6">
      <c r="A1" t="s">
        <v>525</v>
      </c>
    </row>
    <row r="2" spans="1:6">
      <c r="A2" t="s">
        <v>526</v>
      </c>
      <c r="B2" t="s">
        <v>527</v>
      </c>
      <c r="C2" t="s">
        <v>528</v>
      </c>
      <c r="D2" t="s">
        <v>529</v>
      </c>
      <c r="E2" t="s">
        <v>530</v>
      </c>
      <c r="F2" t="s">
        <v>532</v>
      </c>
    </row>
    <row r="3" spans="1:6">
      <c r="A3">
        <v>28.835999999999999</v>
      </c>
      <c r="B3">
        <v>10.384</v>
      </c>
      <c r="C3">
        <v>23140.708831018499</v>
      </c>
      <c r="D3" s="58">
        <f t="shared" ref="D3:D13" si="0">DATE(1950,1,1)+C3</f>
        <v>41404.708831018499</v>
      </c>
      <c r="E3">
        <v>34.574199999999998</v>
      </c>
      <c r="F3">
        <v>1026.6867999999999</v>
      </c>
    </row>
    <row r="4" spans="1:6">
      <c r="A4">
        <v>28.355</v>
      </c>
      <c r="B4">
        <v>10.3217</v>
      </c>
      <c r="C4">
        <v>23155.708831018499</v>
      </c>
      <c r="D4" s="58">
        <f t="shared" si="0"/>
        <v>41419.708831018499</v>
      </c>
      <c r="E4">
        <v>34.593200000000003</v>
      </c>
      <c r="F4">
        <v>1026.7095899999999</v>
      </c>
    </row>
    <row r="5" spans="1:6">
      <c r="A5">
        <v>28.355</v>
      </c>
      <c r="B5">
        <v>9.7947000000000006</v>
      </c>
      <c r="C5">
        <v>23170.708831018499</v>
      </c>
      <c r="D5" s="58">
        <f t="shared" si="0"/>
        <v>41434.708831018499</v>
      </c>
      <c r="E5">
        <v>34.5749</v>
      </c>
      <c r="F5">
        <v>1026.7855</v>
      </c>
    </row>
    <row r="6" spans="1:6" s="71" customFormat="1">
      <c r="A6" s="71">
        <v>28.731999999999999</v>
      </c>
      <c r="B6" s="71">
        <v>9.4761000000000006</v>
      </c>
      <c r="C6" s="71">
        <v>23185.708831018499</v>
      </c>
      <c r="D6" s="72">
        <f t="shared" si="0"/>
        <v>41449.708831018499</v>
      </c>
      <c r="E6" s="71">
        <v>34.558799999999998</v>
      </c>
      <c r="F6" s="71">
        <v>1026.8277499999999</v>
      </c>
    </row>
    <row r="7" spans="1:6">
      <c r="A7">
        <v>28.72</v>
      </c>
      <c r="B7">
        <v>9.3546999999999993</v>
      </c>
      <c r="C7">
        <v>23200.792164351798</v>
      </c>
      <c r="D7" s="58">
        <f t="shared" si="0"/>
        <v>41464.792164351798</v>
      </c>
      <c r="E7">
        <v>34.594299999999997</v>
      </c>
      <c r="F7">
        <v>1026.8754200000001</v>
      </c>
    </row>
    <row r="8" spans="1:6">
      <c r="A8">
        <v>28.65</v>
      </c>
      <c r="B8">
        <v>9.4444999999999997</v>
      </c>
      <c r="C8">
        <v>23215.708831018499</v>
      </c>
      <c r="D8" s="58">
        <f t="shared" si="0"/>
        <v>41479.708831018499</v>
      </c>
      <c r="E8">
        <v>34.647399999999998</v>
      </c>
      <c r="F8">
        <v>1026.90185</v>
      </c>
    </row>
    <row r="9" spans="1:6">
      <c r="A9">
        <v>29.404</v>
      </c>
      <c r="B9">
        <v>8.9085999999999999</v>
      </c>
      <c r="C9">
        <v>23230.708831018499</v>
      </c>
      <c r="D9" s="58">
        <f t="shared" si="0"/>
        <v>41494.708831018499</v>
      </c>
      <c r="E9">
        <v>34.523800000000001</v>
      </c>
      <c r="F9">
        <v>1026.8954900000001</v>
      </c>
    </row>
    <row r="10" spans="1:6">
      <c r="A10">
        <v>28.952999999999999</v>
      </c>
      <c r="B10">
        <v>9.8336000000000006</v>
      </c>
      <c r="C10">
        <v>23245.708831018499</v>
      </c>
      <c r="D10" s="58">
        <f t="shared" si="0"/>
        <v>41509.708831018499</v>
      </c>
      <c r="E10">
        <v>34.7879</v>
      </c>
      <c r="F10">
        <v>1026.9488799999999</v>
      </c>
    </row>
    <row r="11" spans="1:6">
      <c r="A11">
        <v>29.902999999999999</v>
      </c>
      <c r="B11">
        <v>9.1814</v>
      </c>
      <c r="C11">
        <v>23260.708831018499</v>
      </c>
      <c r="D11" s="58">
        <f t="shared" si="0"/>
        <v>41524.708831018499</v>
      </c>
      <c r="E11">
        <v>34.637</v>
      </c>
      <c r="F11">
        <v>1026.9427599999999</v>
      </c>
    </row>
    <row r="12" spans="1:6">
      <c r="A12">
        <v>29.902000000000001</v>
      </c>
      <c r="B12">
        <v>9.1193000000000008</v>
      </c>
      <c r="C12">
        <v>23275.708831018499</v>
      </c>
      <c r="D12" s="58">
        <f t="shared" si="0"/>
        <v>41539.708831018499</v>
      </c>
      <c r="E12">
        <v>34.5794</v>
      </c>
      <c r="F12">
        <v>1026.9077500000001</v>
      </c>
    </row>
    <row r="13" spans="1:6">
      <c r="A13">
        <v>30.196999999999999</v>
      </c>
      <c r="B13">
        <v>10.7715</v>
      </c>
      <c r="C13">
        <v>23290.708831018499</v>
      </c>
      <c r="D13" s="58">
        <f t="shared" si="0"/>
        <v>41554.708831018499</v>
      </c>
      <c r="E13">
        <v>34.958599999999997</v>
      </c>
      <c r="F13">
        <v>1026.9235900000001</v>
      </c>
    </row>
    <row r="15" spans="1:6">
      <c r="A15" t="s">
        <v>531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20"/>
  <sheetViews>
    <sheetView topLeftCell="A9" workbookViewId="0">
      <selection activeCell="A9" sqref="A9:A19"/>
    </sheetView>
  </sheetViews>
  <sheetFormatPr baseColWidth="10" defaultColWidth="11" defaultRowHeight="16"/>
  <cols>
    <col min="1" max="1" width="36.6640625" customWidth="1"/>
    <col min="4" max="4" width="12" customWidth="1"/>
    <col min="5" max="5" width="13.6640625" customWidth="1"/>
    <col min="6" max="6" width="17.5" customWidth="1"/>
    <col min="7" max="7" width="14.1640625" bestFit="1" customWidth="1"/>
    <col min="8" max="8" width="9.83203125" customWidth="1"/>
    <col min="9" max="9" width="19" customWidth="1"/>
    <col min="10" max="10" width="14.5" bestFit="1" customWidth="1"/>
    <col min="11" max="11" width="14.33203125" customWidth="1"/>
    <col min="12" max="12" width="17.33203125" customWidth="1"/>
    <col min="13" max="13" width="12.1640625" bestFit="1" customWidth="1"/>
  </cols>
  <sheetData>
    <row r="1" spans="1:13">
      <c r="B1" t="s">
        <v>49</v>
      </c>
    </row>
    <row r="2" spans="1:13">
      <c r="B2" t="s">
        <v>200</v>
      </c>
    </row>
    <row r="3" spans="1:13">
      <c r="B3" t="s">
        <v>199</v>
      </c>
    </row>
    <row r="4" spans="1:13">
      <c r="B4" t="s">
        <v>201</v>
      </c>
    </row>
    <row r="5" spans="1:13" ht="17" thickBot="1"/>
    <row r="6" spans="1:13">
      <c r="K6" s="83" t="s">
        <v>568</v>
      </c>
      <c r="L6" s="84"/>
      <c r="M6" s="30" t="s">
        <v>569</v>
      </c>
    </row>
    <row r="7" spans="1:13">
      <c r="D7" s="25" t="s">
        <v>259</v>
      </c>
      <c r="E7" s="25" t="s">
        <v>260</v>
      </c>
      <c r="F7" s="19" t="s">
        <v>261</v>
      </c>
      <c r="G7" s="31" t="s">
        <v>264</v>
      </c>
      <c r="H7" s="77" t="s">
        <v>560</v>
      </c>
      <c r="I7" s="31" t="s">
        <v>565</v>
      </c>
      <c r="J7" s="80" t="s">
        <v>567</v>
      </c>
      <c r="K7" s="85" t="s">
        <v>260</v>
      </c>
      <c r="L7" s="86" t="s">
        <v>261</v>
      </c>
      <c r="M7" s="81" t="s">
        <v>567</v>
      </c>
    </row>
    <row r="8" spans="1:13" ht="17" thickBot="1">
      <c r="A8" t="s">
        <v>399</v>
      </c>
      <c r="B8" s="22" t="s">
        <v>198</v>
      </c>
      <c r="C8" s="22" t="s">
        <v>202</v>
      </c>
      <c r="D8" s="7" t="s">
        <v>262</v>
      </c>
      <c r="E8" s="7" t="s">
        <v>263</v>
      </c>
      <c r="F8" s="21" t="s">
        <v>263</v>
      </c>
      <c r="G8" s="21"/>
      <c r="H8" s="76" t="s">
        <v>562</v>
      </c>
      <c r="I8" s="76" t="s">
        <v>566</v>
      </c>
      <c r="J8" s="8"/>
      <c r="K8" s="87" t="s">
        <v>263</v>
      </c>
      <c r="L8" s="88" t="s">
        <v>263</v>
      </c>
      <c r="M8" s="82" t="s">
        <v>570</v>
      </c>
    </row>
    <row r="9" spans="1:13">
      <c r="A9" s="19" t="s">
        <v>77</v>
      </c>
      <c r="B9" s="19">
        <v>2</v>
      </c>
      <c r="C9" s="25">
        <v>479.8</v>
      </c>
      <c r="D9" s="26">
        <v>34.097000000000001</v>
      </c>
      <c r="E9" s="26">
        <v>2311.56</v>
      </c>
      <c r="F9" s="30">
        <v>2255</v>
      </c>
      <c r="H9">
        <f>C9-$C$20</f>
        <v>469.5</v>
      </c>
      <c r="I9">
        <f>'SBE6330'!E3</f>
        <v>34.574199999999998</v>
      </c>
      <c r="J9">
        <f>D9/I9</f>
        <v>0.98619780067217766</v>
      </c>
      <c r="K9" s="79">
        <f>E9/J9</f>
        <v>2343.9111286036891</v>
      </c>
      <c r="L9" s="79">
        <f>F9/J9</f>
        <v>2286.5595506936093</v>
      </c>
      <c r="M9">
        <f>(C9-(C9*J9))/('SBE6330'!F3/1000)</f>
        <v>6.4501610788111234</v>
      </c>
    </row>
    <row r="10" spans="1:13">
      <c r="A10" s="20" t="s">
        <v>79</v>
      </c>
      <c r="B10" s="20">
        <v>4</v>
      </c>
      <c r="C10" s="4">
        <v>471.1</v>
      </c>
      <c r="D10" s="5">
        <v>34.329000000000001</v>
      </c>
      <c r="E10" s="5">
        <v>2181.25</v>
      </c>
      <c r="F10" s="6">
        <v>2279.21</v>
      </c>
      <c r="H10">
        <f t="shared" ref="H10:H20" si="0">C10-$C$20</f>
        <v>460.8</v>
      </c>
      <c r="I10">
        <f>'SBE6330'!E4</f>
        <v>34.593200000000003</v>
      </c>
      <c r="J10">
        <f t="shared" ref="J10:J19" si="1">D10/I10</f>
        <v>0.99236266086976621</v>
      </c>
      <c r="K10" s="79">
        <f t="shared" ref="K10:K19" si="2">E10/J10</f>
        <v>2198.0371551749254</v>
      </c>
      <c r="L10" s="79">
        <f t="shared" ref="L10:L19" si="3">F10/J10</f>
        <v>2296.7510667948386</v>
      </c>
      <c r="M10">
        <f>(C10-(C10*J10))/('SBE6330'!F4/1000)</f>
        <v>3.5043506940001716</v>
      </c>
    </row>
    <row r="11" spans="1:13">
      <c r="A11" s="20" t="s">
        <v>81</v>
      </c>
      <c r="B11" s="20">
        <v>6</v>
      </c>
      <c r="C11" s="4">
        <v>485.6</v>
      </c>
      <c r="D11" s="5">
        <v>34.270000000000003</v>
      </c>
      <c r="E11" s="5">
        <v>2120.64</v>
      </c>
      <c r="F11" s="6">
        <v>2271.42</v>
      </c>
      <c r="H11">
        <f t="shared" si="0"/>
        <v>475.3</v>
      </c>
      <c r="I11">
        <f>'SBE6330'!E5</f>
        <v>34.5749</v>
      </c>
      <c r="J11">
        <f t="shared" si="1"/>
        <v>0.99118146401001894</v>
      </c>
      <c r="K11" s="79">
        <f t="shared" si="2"/>
        <v>2139.5073223227309</v>
      </c>
      <c r="L11" s="79">
        <f t="shared" si="3"/>
        <v>2291.6288111467752</v>
      </c>
      <c r="M11">
        <f>(C11-(C11*J11))/('SBE6330'!F5/1000)</f>
        <v>4.170570266852053</v>
      </c>
    </row>
    <row r="12" spans="1:13">
      <c r="A12" s="20" t="s">
        <v>83</v>
      </c>
      <c r="B12" s="20">
        <v>8</v>
      </c>
      <c r="C12" s="4">
        <v>486.3</v>
      </c>
      <c r="D12" s="5">
        <v>34.265999999999998</v>
      </c>
      <c r="E12" s="5">
        <v>2101.9699999999998</v>
      </c>
      <c r="F12" s="6">
        <v>2275.1</v>
      </c>
      <c r="H12">
        <f t="shared" si="0"/>
        <v>476</v>
      </c>
      <c r="I12">
        <f>'SBE6330'!E6</f>
        <v>34.558799999999998</v>
      </c>
      <c r="J12">
        <f t="shared" si="1"/>
        <v>0.99152748359318033</v>
      </c>
      <c r="K12" s="79">
        <f t="shared" si="2"/>
        <v>2119.9311514620904</v>
      </c>
      <c r="L12" s="79">
        <f t="shared" si="3"/>
        <v>2294.5405323060759</v>
      </c>
      <c r="M12">
        <f>(C12-(C12*J12))/('SBE6330'!F6/1000)</f>
        <v>4.0125373789677861</v>
      </c>
    </row>
    <row r="13" spans="1:13">
      <c r="A13" s="20" t="s">
        <v>85</v>
      </c>
      <c r="B13" s="20">
        <v>10</v>
      </c>
      <c r="C13" s="4">
        <v>486.7</v>
      </c>
      <c r="D13" s="5">
        <v>34.274000000000001</v>
      </c>
      <c r="E13" s="5">
        <v>2088.2199999999998</v>
      </c>
      <c r="F13" s="6">
        <v>2251.04</v>
      </c>
      <c r="H13">
        <f t="shared" si="0"/>
        <v>476.4</v>
      </c>
      <c r="I13">
        <f>'SBE6330'!E7</f>
        <v>34.594299999999997</v>
      </c>
      <c r="J13">
        <f t="shared" si="1"/>
        <v>0.99074124928095098</v>
      </c>
      <c r="K13" s="79">
        <f t="shared" si="2"/>
        <v>2107.7349928809008</v>
      </c>
      <c r="L13" s="79">
        <f t="shared" si="3"/>
        <v>2272.0765907685122</v>
      </c>
      <c r="M13">
        <f>(C13-(C13*J13))/('SBE6330'!F7/1000)</f>
        <v>4.3882966591615968</v>
      </c>
    </row>
    <row r="14" spans="1:13">
      <c r="A14" s="20" t="s">
        <v>87</v>
      </c>
      <c r="B14" s="20">
        <v>12</v>
      </c>
      <c r="C14" s="4">
        <v>494.8</v>
      </c>
      <c r="D14" s="5">
        <v>34.295000000000002</v>
      </c>
      <c r="E14" s="5">
        <v>2109.4</v>
      </c>
      <c r="F14" s="6">
        <v>2280.08</v>
      </c>
      <c r="H14">
        <f t="shared" si="0"/>
        <v>484.5</v>
      </c>
      <c r="I14">
        <f>'SBE6330'!E8</f>
        <v>34.647399999999998</v>
      </c>
      <c r="J14">
        <f t="shared" si="1"/>
        <v>0.98982896263500308</v>
      </c>
      <c r="K14" s="79">
        <f t="shared" si="2"/>
        <v>2131.0752459542205</v>
      </c>
      <c r="L14" s="79">
        <f t="shared" si="3"/>
        <v>2303.5090768916748</v>
      </c>
      <c r="M14">
        <f>(C14-(C14*J14))/('SBE6330'!F8/1000)</f>
        <v>4.9007889977026498</v>
      </c>
    </row>
    <row r="15" spans="1:13">
      <c r="A15" s="20" t="s">
        <v>89</v>
      </c>
      <c r="B15" s="20">
        <v>14</v>
      </c>
      <c r="C15" s="4">
        <v>480.2</v>
      </c>
      <c r="D15" s="5">
        <v>34.223999999999997</v>
      </c>
      <c r="E15" s="5">
        <v>2097.34</v>
      </c>
      <c r="F15" s="6">
        <v>2244.4499999999998</v>
      </c>
      <c r="H15">
        <f t="shared" si="0"/>
        <v>469.9</v>
      </c>
      <c r="I15">
        <f>'SBE6330'!E9</f>
        <v>34.523800000000001</v>
      </c>
      <c r="J15">
        <f t="shared" si="1"/>
        <v>0.99131613553548548</v>
      </c>
      <c r="K15" s="79">
        <f t="shared" si="2"/>
        <v>2115.7125611266952</v>
      </c>
      <c r="L15" s="79">
        <f t="shared" si="3"/>
        <v>2264.1112350981771</v>
      </c>
      <c r="M15">
        <f>(C15-(C15*J15))/('SBE6330'!F9/1000)</f>
        <v>4.0607751776764065</v>
      </c>
    </row>
    <row r="16" spans="1:13">
      <c r="A16" s="20" t="s">
        <v>91</v>
      </c>
      <c r="B16" s="20">
        <v>16</v>
      </c>
      <c r="C16" s="4">
        <v>460.4</v>
      </c>
      <c r="D16" s="5">
        <v>34.414999999999999</v>
      </c>
      <c r="E16" s="5">
        <v>2078.73</v>
      </c>
      <c r="F16" s="6">
        <v>2242.04</v>
      </c>
      <c r="H16">
        <f t="shared" si="0"/>
        <v>450.09999999999997</v>
      </c>
      <c r="I16">
        <f>'SBE6330'!E10</f>
        <v>34.7879</v>
      </c>
      <c r="J16">
        <f t="shared" si="1"/>
        <v>0.98928075566504436</v>
      </c>
      <c r="K16" s="79">
        <f t="shared" si="2"/>
        <v>2101.2538534650589</v>
      </c>
      <c r="L16" s="79">
        <f t="shared" si="3"/>
        <v>2266.3333812581723</v>
      </c>
      <c r="M16">
        <f>(C16-(C16*J16))/('SBE6330'!F10/1000)</f>
        <v>4.8056336473277952</v>
      </c>
    </row>
    <row r="17" spans="1:13">
      <c r="A17" s="20" t="s">
        <v>94</v>
      </c>
      <c r="B17" s="20">
        <v>18</v>
      </c>
      <c r="C17" s="4">
        <v>480.8</v>
      </c>
      <c r="D17" s="5">
        <v>34.36</v>
      </c>
      <c r="E17" s="5">
        <v>2084.89</v>
      </c>
      <c r="F17" s="6">
        <v>2249.8000000000002</v>
      </c>
      <c r="H17">
        <f t="shared" si="0"/>
        <v>470.5</v>
      </c>
      <c r="I17">
        <f>'SBE6330'!E11</f>
        <v>34.637</v>
      </c>
      <c r="J17">
        <f t="shared" si="1"/>
        <v>0.9920027716026214</v>
      </c>
      <c r="K17" s="79">
        <f t="shared" si="2"/>
        <v>2101.6977569848664</v>
      </c>
      <c r="L17" s="79">
        <f t="shared" si="3"/>
        <v>2267.9372118742726</v>
      </c>
      <c r="M17">
        <f>(C17-(C17*J17))/('SBE6330'!F11/1000)</f>
        <v>3.7441886376019804</v>
      </c>
    </row>
    <row r="18" spans="1:13">
      <c r="A18" s="20" t="s">
        <v>96</v>
      </c>
      <c r="B18" s="20">
        <v>20</v>
      </c>
      <c r="C18" s="4">
        <v>503.9</v>
      </c>
      <c r="D18" s="5">
        <v>34.265000000000001</v>
      </c>
      <c r="E18" s="5">
        <v>2070.59</v>
      </c>
      <c r="F18" s="6">
        <v>2237.7199999999998</v>
      </c>
      <c r="H18">
        <f t="shared" si="0"/>
        <v>493.59999999999997</v>
      </c>
      <c r="I18">
        <f>'SBE6330'!E12</f>
        <v>34.5794</v>
      </c>
      <c r="J18">
        <f t="shared" si="1"/>
        <v>0.99090788157110887</v>
      </c>
      <c r="K18" s="79">
        <f t="shared" si="2"/>
        <v>2089.5887887348608</v>
      </c>
      <c r="L18" s="79">
        <f t="shared" si="3"/>
        <v>2258.2522973296363</v>
      </c>
      <c r="M18">
        <f>(C18-(C18*J18))/('SBE6330'!F12/1000)</f>
        <v>4.4614703475733348</v>
      </c>
    </row>
    <row r="19" spans="1:13">
      <c r="A19" s="21" t="s">
        <v>98</v>
      </c>
      <c r="B19" s="21">
        <v>22</v>
      </c>
      <c r="C19" s="7">
        <v>494.5</v>
      </c>
      <c r="D19" s="8">
        <v>34.682000000000002</v>
      </c>
      <c r="E19" s="8">
        <v>2077.39</v>
      </c>
      <c r="F19" s="9">
        <v>2281.69</v>
      </c>
      <c r="H19">
        <f t="shared" si="0"/>
        <v>484.2</v>
      </c>
      <c r="I19">
        <f>'SBE6330'!E13</f>
        <v>34.958599999999997</v>
      </c>
      <c r="J19">
        <f t="shared" si="1"/>
        <v>0.99208778383573726</v>
      </c>
      <c r="K19" s="79">
        <f t="shared" si="2"/>
        <v>2093.9578471253094</v>
      </c>
      <c r="L19" s="79">
        <f t="shared" si="3"/>
        <v>2299.887204717144</v>
      </c>
      <c r="M19">
        <f>(C19-(C19*J19))/('SBE6330'!F13/1000)</f>
        <v>3.8100117003134577</v>
      </c>
    </row>
    <row r="20" spans="1:13">
      <c r="A20" s="74" t="s">
        <v>561</v>
      </c>
      <c r="C20" s="75">
        <v>10.3</v>
      </c>
      <c r="H20">
        <f t="shared" si="0"/>
        <v>0</v>
      </c>
      <c r="L20" s="10" t="s">
        <v>571</v>
      </c>
      <c r="M20" s="12">
        <f>AVERAGE(M9:M19)</f>
        <v>4.3917076896353047</v>
      </c>
    </row>
  </sheetData>
  <phoneticPr fontId="8" type="noConversion"/>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C965D2-011E-644D-BA70-F7B185F74FC2}">
  <sheetPr>
    <tabColor rgb="FFFF0000"/>
  </sheetPr>
  <dimension ref="A1:AB32"/>
  <sheetViews>
    <sheetView tabSelected="1" topLeftCell="W3" zoomScale="130" zoomScaleNormal="130" workbookViewId="0">
      <selection activeCell="AA10" sqref="AA10:AA20"/>
    </sheetView>
  </sheetViews>
  <sheetFormatPr baseColWidth="10" defaultColWidth="11" defaultRowHeight="16"/>
  <cols>
    <col min="1" max="1" width="17" customWidth="1"/>
    <col min="2" max="2" width="6.33203125" customWidth="1"/>
    <col min="3" max="3" width="11.83203125" customWidth="1"/>
    <col min="4" max="4" width="41.6640625" customWidth="1"/>
    <col min="5" max="6" width="18.5" customWidth="1"/>
    <col min="7" max="7" width="15.5" customWidth="1"/>
    <col min="8" max="8" width="22.5" customWidth="1"/>
    <col min="9" max="9" width="19.83203125" customWidth="1"/>
    <col min="10" max="10" width="12.83203125" customWidth="1"/>
    <col min="11" max="11" width="29" customWidth="1"/>
    <col min="12" max="12" width="9.83203125" customWidth="1"/>
    <col min="13" max="13" width="18.5" customWidth="1"/>
    <col min="14" max="14" width="6.1640625" customWidth="1"/>
    <col min="15" max="15" width="29.6640625" customWidth="1"/>
    <col min="17" max="17" width="5.6640625" customWidth="1"/>
    <col min="18" max="18" width="42.83203125" customWidth="1"/>
    <col min="19" max="19" width="6.6640625" customWidth="1"/>
    <col min="20" max="20" width="29" customWidth="1"/>
    <col min="21" max="21" width="18.83203125" customWidth="1"/>
    <col min="22" max="22" width="22.83203125" customWidth="1"/>
    <col min="23" max="23" width="20.1640625" customWidth="1"/>
    <col min="24" max="24" width="25.5" customWidth="1"/>
    <col min="25" max="25" width="16.5" customWidth="1"/>
    <col min="26" max="26" width="16.83203125" customWidth="1"/>
    <col min="27" max="27" width="9.6640625" customWidth="1"/>
  </cols>
  <sheetData>
    <row r="1" spans="1:28" s="73" customFormat="1" ht="15">
      <c r="A1" s="73" t="s">
        <v>533</v>
      </c>
      <c r="B1" s="73" t="s">
        <v>534</v>
      </c>
      <c r="C1" s="73" t="s">
        <v>610</v>
      </c>
      <c r="D1" s="73" t="s">
        <v>594</v>
      </c>
      <c r="E1" s="130" t="s">
        <v>535</v>
      </c>
      <c r="F1" s="130"/>
      <c r="G1" s="131" t="s">
        <v>536</v>
      </c>
      <c r="H1" s="132" t="s">
        <v>611</v>
      </c>
      <c r="I1" s="98" t="s">
        <v>595</v>
      </c>
      <c r="J1" s="98" t="s">
        <v>612</v>
      </c>
      <c r="K1" s="133" t="s">
        <v>527</v>
      </c>
      <c r="L1" s="133" t="s">
        <v>613</v>
      </c>
      <c r="M1" s="133" t="s">
        <v>262</v>
      </c>
      <c r="N1" s="133" t="s">
        <v>614</v>
      </c>
      <c r="O1" s="134" t="s">
        <v>188</v>
      </c>
      <c r="P1" s="135" t="s">
        <v>537</v>
      </c>
      <c r="Q1" s="136" t="s">
        <v>615</v>
      </c>
      <c r="R1" s="137" t="s">
        <v>596</v>
      </c>
      <c r="S1" s="138" t="s">
        <v>616</v>
      </c>
      <c r="T1" s="137" t="s">
        <v>597</v>
      </c>
      <c r="U1" s="137" t="s">
        <v>617</v>
      </c>
      <c r="V1" s="137" t="s">
        <v>598</v>
      </c>
      <c r="W1" s="138" t="s">
        <v>618</v>
      </c>
      <c r="X1" s="137" t="s">
        <v>599</v>
      </c>
      <c r="Y1" s="73" t="s">
        <v>619</v>
      </c>
      <c r="Z1" s="137" t="s">
        <v>600</v>
      </c>
      <c r="AA1" s="137" t="s">
        <v>620</v>
      </c>
      <c r="AB1" s="139"/>
    </row>
    <row r="2" spans="1:28" s="97" customFormat="1" ht="15">
      <c r="A2" s="140" t="s">
        <v>233</v>
      </c>
      <c r="B2" s="97" t="s">
        <v>564</v>
      </c>
      <c r="C2" s="140"/>
      <c r="D2" s="140"/>
      <c r="E2" s="141" t="s">
        <v>538</v>
      </c>
      <c r="F2" s="141"/>
      <c r="G2" s="142"/>
      <c r="H2" s="141"/>
      <c r="I2" s="99" t="s">
        <v>583</v>
      </c>
      <c r="J2" s="99"/>
      <c r="K2" s="143" t="s">
        <v>539</v>
      </c>
      <c r="L2" s="141"/>
      <c r="M2" s="141" t="s">
        <v>540</v>
      </c>
      <c r="N2" s="141"/>
      <c r="O2" s="144"/>
      <c r="P2" s="145"/>
      <c r="Q2" s="141"/>
      <c r="R2" s="146" t="s">
        <v>541</v>
      </c>
      <c r="S2" s="141"/>
      <c r="T2" s="146" t="s">
        <v>542</v>
      </c>
      <c r="U2" s="141"/>
      <c r="V2" s="146" t="s">
        <v>543</v>
      </c>
      <c r="W2" s="141"/>
      <c r="X2" s="141" t="s">
        <v>544</v>
      </c>
      <c r="Y2" s="141"/>
      <c r="Z2" s="141" t="s">
        <v>545</v>
      </c>
      <c r="AA2" s="141"/>
      <c r="AB2" s="141"/>
    </row>
    <row r="3" spans="1:28" s="128" customFormat="1" ht="15">
      <c r="A3" s="128" t="s">
        <v>274</v>
      </c>
      <c r="C3" s="73" t="s">
        <v>601</v>
      </c>
      <c r="E3" s="128" t="s">
        <v>602</v>
      </c>
      <c r="G3" s="147" t="s">
        <v>603</v>
      </c>
      <c r="H3" s="148"/>
      <c r="I3" s="99" t="s">
        <v>583</v>
      </c>
      <c r="J3" s="100"/>
      <c r="K3" s="143" t="s">
        <v>539</v>
      </c>
      <c r="L3" s="149"/>
      <c r="M3" s="141" t="s">
        <v>540</v>
      </c>
      <c r="N3" s="100"/>
      <c r="O3" s="100" t="s">
        <v>604</v>
      </c>
      <c r="P3" s="150" t="s">
        <v>605</v>
      </c>
      <c r="Q3" s="151"/>
      <c r="R3" s="146" t="s">
        <v>541</v>
      </c>
      <c r="S3" s="152"/>
      <c r="T3" s="146" t="s">
        <v>542</v>
      </c>
      <c r="U3" s="153"/>
      <c r="V3" s="146" t="s">
        <v>543</v>
      </c>
      <c r="W3" s="152"/>
      <c r="X3" s="141" t="s">
        <v>544</v>
      </c>
      <c r="Y3" s="153"/>
      <c r="Z3" s="141" t="s">
        <v>545</v>
      </c>
      <c r="AA3" s="153"/>
      <c r="AB3" s="153"/>
    </row>
    <row r="4" spans="1:28" s="103" customFormat="1" ht="19">
      <c r="A4" s="103" t="s">
        <v>585</v>
      </c>
      <c r="C4" s="154" t="s">
        <v>546</v>
      </c>
      <c r="D4" s="154"/>
      <c r="E4" s="154" t="s">
        <v>547</v>
      </c>
      <c r="F4" s="154"/>
      <c r="G4" s="155" t="s">
        <v>548</v>
      </c>
      <c r="H4" s="155"/>
      <c r="I4" s="156" t="s">
        <v>584</v>
      </c>
      <c r="J4" s="156"/>
      <c r="K4" s="157" t="s">
        <v>606</v>
      </c>
      <c r="L4" s="158"/>
      <c r="M4" s="156">
        <v>1</v>
      </c>
      <c r="N4" s="158"/>
      <c r="O4" s="159" t="s">
        <v>589</v>
      </c>
      <c r="P4" s="160" t="s">
        <v>591</v>
      </c>
      <c r="Q4" s="156"/>
      <c r="R4" s="154" t="s">
        <v>607</v>
      </c>
      <c r="S4" s="161"/>
      <c r="T4" s="154" t="s">
        <v>607</v>
      </c>
      <c r="U4" s="154"/>
      <c r="V4" s="154" t="s">
        <v>607</v>
      </c>
      <c r="W4" s="161"/>
      <c r="X4" s="154" t="s">
        <v>607</v>
      </c>
      <c r="Y4" s="154"/>
      <c r="Z4" s="154" t="s">
        <v>607</v>
      </c>
      <c r="AA4" s="154"/>
      <c r="AB4" s="104"/>
    </row>
    <row r="5" spans="1:28" s="103" customFormat="1" ht="15">
      <c r="B5" s="104"/>
      <c r="C5" s="103" t="s">
        <v>549</v>
      </c>
      <c r="D5" s="104"/>
      <c r="E5" s="103" t="s">
        <v>550</v>
      </c>
      <c r="G5" s="104"/>
      <c r="H5" s="104"/>
      <c r="I5" s="105">
        <v>3</v>
      </c>
      <c r="K5" s="106">
        <v>5.0000000000000001E-3</v>
      </c>
      <c r="L5" s="105"/>
      <c r="M5" s="105">
        <v>5.4000000000000001E-4</v>
      </c>
      <c r="N5" s="104"/>
      <c r="O5" s="104"/>
      <c r="P5" s="103">
        <v>8.0000000000000007E-5</v>
      </c>
      <c r="Q5" s="104"/>
      <c r="R5" s="103">
        <v>0.05</v>
      </c>
      <c r="S5" s="104"/>
      <c r="T5" s="103">
        <v>0.05</v>
      </c>
      <c r="U5" s="104"/>
      <c r="V5" s="103">
        <v>0.26</v>
      </c>
      <c r="W5" s="104"/>
      <c r="X5" s="103">
        <v>0.87</v>
      </c>
      <c r="Z5" s="103">
        <v>1.07</v>
      </c>
      <c r="AA5" s="104"/>
      <c r="AB5" s="104"/>
    </row>
    <row r="6" spans="1:28" s="103" customFormat="1" ht="15">
      <c r="B6" s="104"/>
      <c r="C6" s="107"/>
      <c r="D6" s="104"/>
      <c r="E6" s="103" t="s">
        <v>551</v>
      </c>
      <c r="F6" s="103" t="s">
        <v>552</v>
      </c>
      <c r="H6" s="104"/>
      <c r="K6" s="104"/>
      <c r="L6" s="104"/>
      <c r="M6" s="104"/>
      <c r="N6" s="104"/>
      <c r="O6" s="103" t="s">
        <v>590</v>
      </c>
      <c r="P6" s="103" t="s">
        <v>553</v>
      </c>
      <c r="Q6" s="104"/>
      <c r="R6" s="104"/>
      <c r="S6" s="104"/>
      <c r="T6" s="104"/>
      <c r="U6" s="104"/>
      <c r="V6" s="104"/>
      <c r="W6" s="104"/>
      <c r="X6" s="104"/>
      <c r="Y6" s="104"/>
      <c r="Z6" s="104"/>
      <c r="AA6" s="104"/>
      <c r="AB6" s="104"/>
    </row>
    <row r="7" spans="1:28" s="103" customFormat="1">
      <c r="A7" s="104"/>
      <c r="B7" s="104"/>
      <c r="C7" s="107"/>
      <c r="D7" s="104"/>
      <c r="E7" s="103" t="s">
        <v>554</v>
      </c>
      <c r="F7" s="103" t="s">
        <v>555</v>
      </c>
      <c r="H7" s="104"/>
      <c r="I7" s="154" t="s">
        <v>609</v>
      </c>
      <c r="K7" s="154" t="s">
        <v>609</v>
      </c>
      <c r="L7" s="104"/>
      <c r="M7" s="154" t="s">
        <v>609</v>
      </c>
      <c r="N7" s="104"/>
      <c r="O7" s="104"/>
      <c r="P7" s="104"/>
      <c r="Q7" s="104"/>
      <c r="R7" s="103" t="s">
        <v>556</v>
      </c>
      <c r="T7" s="103" t="s">
        <v>556</v>
      </c>
      <c r="V7" s="103" t="s">
        <v>556</v>
      </c>
      <c r="X7" s="103" t="s">
        <v>557</v>
      </c>
      <c r="Z7" s="103" t="s">
        <v>558</v>
      </c>
      <c r="AA7" s="104"/>
      <c r="AB7" s="104"/>
    </row>
    <row r="8" spans="1:28" s="103" customFormat="1" ht="15">
      <c r="A8" s="104"/>
      <c r="B8" s="104"/>
      <c r="C8" s="107"/>
      <c r="D8" s="104"/>
      <c r="E8" s="103" t="s">
        <v>559</v>
      </c>
      <c r="F8" s="103" t="s">
        <v>582</v>
      </c>
      <c r="H8" s="104"/>
      <c r="K8" s="104"/>
      <c r="L8" s="104"/>
      <c r="M8" s="104"/>
      <c r="N8" s="104"/>
      <c r="O8" s="104"/>
      <c r="P8" s="104"/>
      <c r="Q8" s="104"/>
      <c r="R8" s="104"/>
      <c r="S8" s="104"/>
      <c r="T8" s="104"/>
      <c r="U8" s="104"/>
      <c r="V8" s="104"/>
      <c r="W8" s="104"/>
      <c r="X8" s="104"/>
      <c r="Y8" s="104"/>
      <c r="Z8" s="104"/>
      <c r="AA8" s="104"/>
      <c r="AB8" s="104"/>
    </row>
    <row r="9" spans="1:28" s="111" customFormat="1">
      <c r="A9" s="108"/>
      <c r="B9" s="108"/>
      <c r="C9" s="109"/>
      <c r="D9" s="108"/>
      <c r="E9" s="103" t="s">
        <v>586</v>
      </c>
      <c r="F9" s="154" t="s">
        <v>608</v>
      </c>
      <c r="H9" s="110"/>
      <c r="K9" s="110"/>
      <c r="L9" s="110"/>
      <c r="M9" s="110"/>
      <c r="N9" s="110"/>
      <c r="O9" s="110"/>
      <c r="P9" s="112"/>
      <c r="Q9" s="108"/>
      <c r="R9" s="112"/>
      <c r="S9" s="112"/>
      <c r="T9" s="112"/>
      <c r="U9" s="112"/>
      <c r="V9" s="112"/>
      <c r="W9" s="112"/>
      <c r="X9" s="112"/>
      <c r="Y9" s="112"/>
      <c r="Z9" s="112"/>
      <c r="AA9" s="112"/>
      <c r="AB9" s="108"/>
    </row>
    <row r="10" spans="1:28" s="103" customFormat="1" ht="15">
      <c r="A10" s="103">
        <v>2013</v>
      </c>
      <c r="C10" s="103">
        <v>28</v>
      </c>
      <c r="D10" s="113" t="s">
        <v>563</v>
      </c>
      <c r="G10" s="114">
        <v>2</v>
      </c>
      <c r="H10" s="103">
        <v>1</v>
      </c>
      <c r="I10" s="115">
        <v>28.835999999999999</v>
      </c>
      <c r="J10" s="103">
        <v>1</v>
      </c>
      <c r="K10" s="103">
        <f>'SBE6330'!B3</f>
        <v>10.384</v>
      </c>
      <c r="L10" s="103">
        <v>1</v>
      </c>
      <c r="M10" s="103">
        <f>'SBE6330'!E3</f>
        <v>34.574199999999998</v>
      </c>
      <c r="N10" s="103">
        <v>1</v>
      </c>
      <c r="O10" s="116">
        <v>41404.708333333336</v>
      </c>
      <c r="P10" s="117">
        <f>'CO2'!H9/1000</f>
        <v>0.46949999999999997</v>
      </c>
      <c r="Q10" s="103">
        <v>1</v>
      </c>
      <c r="R10" s="118">
        <f>nutrients!M6</f>
        <v>9.9915277987463949</v>
      </c>
      <c r="S10" s="103">
        <v>1</v>
      </c>
      <c r="T10" s="118">
        <f>nutrients!N6</f>
        <v>1.3445309365166784</v>
      </c>
      <c r="U10" s="103">
        <v>3</v>
      </c>
      <c r="V10" s="118">
        <f>nutrients!O6</f>
        <v>1.4747262298514383</v>
      </c>
      <c r="W10" s="103">
        <v>1</v>
      </c>
      <c r="X10" s="115">
        <f>'CO2'!L9</f>
        <v>2286.5595506936093</v>
      </c>
      <c r="Y10" s="103">
        <v>2</v>
      </c>
      <c r="Z10" s="115">
        <f>'CO2'!K9</f>
        <v>2343.9111286036891</v>
      </c>
      <c r="AA10" s="103">
        <v>4</v>
      </c>
    </row>
    <row r="11" spans="1:28" s="103" customFormat="1" ht="15">
      <c r="A11" s="103">
        <v>2013</v>
      </c>
      <c r="C11" s="103">
        <v>28</v>
      </c>
      <c r="D11" s="113" t="s">
        <v>563</v>
      </c>
      <c r="G11" s="114">
        <v>4</v>
      </c>
      <c r="H11" s="103">
        <v>1</v>
      </c>
      <c r="I11" s="115">
        <v>28.355</v>
      </c>
      <c r="J11" s="103">
        <v>1</v>
      </c>
      <c r="K11" s="103">
        <f>'SBE6330'!B4</f>
        <v>10.3217</v>
      </c>
      <c r="L11" s="103">
        <v>1</v>
      </c>
      <c r="M11" s="103">
        <f>'SBE6330'!E4</f>
        <v>34.593200000000003</v>
      </c>
      <c r="N11" s="103">
        <v>1</v>
      </c>
      <c r="O11" s="116">
        <v>41419.708333333336</v>
      </c>
      <c r="P11" s="117">
        <f>'CO2'!H10/1000</f>
        <v>0.46079999999999999</v>
      </c>
      <c r="Q11" s="103">
        <v>1</v>
      </c>
      <c r="R11" s="118">
        <f>nutrients!M7</f>
        <v>9.9040135480873701</v>
      </c>
      <c r="S11" s="103">
        <v>1</v>
      </c>
      <c r="T11" s="118">
        <f>nutrients!N7</f>
        <v>1.13081547800858</v>
      </c>
      <c r="U11" s="103">
        <v>3</v>
      </c>
      <c r="V11" s="118">
        <f>nutrients!O7</f>
        <v>1.5359231209041222</v>
      </c>
      <c r="W11" s="103">
        <v>1</v>
      </c>
      <c r="X11" s="115">
        <f>'CO2'!L10</f>
        <v>2296.7510667948386</v>
      </c>
      <c r="Y11" s="103">
        <v>2</v>
      </c>
      <c r="Z11" s="115">
        <f>'CO2'!K10</f>
        <v>2198.0371551749254</v>
      </c>
      <c r="AA11" s="103">
        <v>4</v>
      </c>
    </row>
    <row r="12" spans="1:28" s="103" customFormat="1" ht="15">
      <c r="A12" s="103">
        <v>2013</v>
      </c>
      <c r="C12" s="103">
        <v>28</v>
      </c>
      <c r="D12" s="113" t="s">
        <v>563</v>
      </c>
      <c r="G12" s="114">
        <v>6</v>
      </c>
      <c r="H12" s="103">
        <v>1</v>
      </c>
      <c r="I12" s="115">
        <v>28.355</v>
      </c>
      <c r="J12" s="103">
        <v>1</v>
      </c>
      <c r="K12" s="103">
        <f>'SBE6330'!B5</f>
        <v>9.7947000000000006</v>
      </c>
      <c r="L12" s="103">
        <v>1</v>
      </c>
      <c r="M12" s="103">
        <f>'SBE6330'!E5</f>
        <v>34.5749</v>
      </c>
      <c r="N12" s="103">
        <v>1</v>
      </c>
      <c r="O12" s="116">
        <v>41434.708333333336</v>
      </c>
      <c r="P12" s="117">
        <f>'CO2'!H11/1000</f>
        <v>0.4753</v>
      </c>
      <c r="Q12" s="103">
        <v>1</v>
      </c>
      <c r="R12" s="118">
        <f>nutrients!M8</f>
        <v>10.883997911539051</v>
      </c>
      <c r="S12" s="103">
        <v>1</v>
      </c>
      <c r="T12" s="118">
        <f>nutrients!N8</f>
        <v>1.2570543112156027</v>
      </c>
      <c r="U12" s="103">
        <v>3</v>
      </c>
      <c r="V12" s="118">
        <f>nutrients!O8</f>
        <v>1.8288425083600084</v>
      </c>
      <c r="W12" s="103">
        <v>1</v>
      </c>
      <c r="X12" s="115">
        <f>'CO2'!L11</f>
        <v>2291.6288111467752</v>
      </c>
      <c r="Y12" s="103">
        <v>2</v>
      </c>
      <c r="Z12" s="115">
        <f>'CO2'!K11</f>
        <v>2139.5073223227309</v>
      </c>
      <c r="AA12" s="103">
        <v>4</v>
      </c>
    </row>
    <row r="13" spans="1:28" s="103" customFormat="1" ht="15">
      <c r="A13" s="103">
        <v>2013</v>
      </c>
      <c r="C13" s="103">
        <v>28</v>
      </c>
      <c r="D13" s="113" t="s">
        <v>563</v>
      </c>
      <c r="G13" s="114">
        <v>8</v>
      </c>
      <c r="H13" s="103">
        <v>1</v>
      </c>
      <c r="I13" s="115">
        <v>28.731999999999999</v>
      </c>
      <c r="J13" s="103">
        <v>1</v>
      </c>
      <c r="K13" s="103">
        <f>'SBE6330'!B6</f>
        <v>9.4761000000000006</v>
      </c>
      <c r="L13" s="103">
        <v>1</v>
      </c>
      <c r="M13" s="103">
        <f>'SBE6330'!E6</f>
        <v>34.558799999999998</v>
      </c>
      <c r="N13" s="103">
        <v>1</v>
      </c>
      <c r="O13" s="116">
        <v>41449.708333333336</v>
      </c>
      <c r="P13" s="117">
        <f>'CO2'!H12/1000</f>
        <v>0.47599999999999998</v>
      </c>
      <c r="Q13" s="103">
        <v>1</v>
      </c>
      <c r="R13" s="118">
        <f>nutrients!M9</f>
        <v>11.634798505622461</v>
      </c>
      <c r="S13" s="103">
        <v>1</v>
      </c>
      <c r="T13" s="118">
        <f>nutrients!N9</f>
        <v>1.2057580534476813</v>
      </c>
      <c r="U13" s="103">
        <v>3</v>
      </c>
      <c r="V13" s="118">
        <f>nutrients!O9</f>
        <v>2.0076915131342159</v>
      </c>
      <c r="W13" s="103">
        <v>1</v>
      </c>
      <c r="X13" s="115">
        <f>'CO2'!L12</f>
        <v>2294.5405323060759</v>
      </c>
      <c r="Y13" s="103">
        <v>2</v>
      </c>
      <c r="Z13" s="115">
        <f>'CO2'!K12</f>
        <v>2119.9311514620904</v>
      </c>
      <c r="AA13" s="103">
        <v>3</v>
      </c>
    </row>
    <row r="14" spans="1:28" s="103" customFormat="1" ht="15">
      <c r="A14" s="103">
        <v>2013</v>
      </c>
      <c r="C14" s="103">
        <v>28</v>
      </c>
      <c r="D14" s="113" t="s">
        <v>563</v>
      </c>
      <c r="G14" s="114">
        <v>10</v>
      </c>
      <c r="H14" s="103">
        <v>1</v>
      </c>
      <c r="I14" s="115">
        <v>28.72</v>
      </c>
      <c r="J14" s="103">
        <v>1</v>
      </c>
      <c r="K14" s="103">
        <f>'SBE6330'!B7</f>
        <v>9.3546999999999993</v>
      </c>
      <c r="L14" s="103">
        <v>1</v>
      </c>
      <c r="M14" s="103">
        <f>'SBE6330'!E7</f>
        <v>34.594299999999997</v>
      </c>
      <c r="N14" s="103">
        <v>1</v>
      </c>
      <c r="O14" s="116">
        <v>41464.708333333336</v>
      </c>
      <c r="P14" s="117">
        <f>'CO2'!H13/1000</f>
        <v>0.47639999999999999</v>
      </c>
      <c r="Q14" s="103">
        <v>1</v>
      </c>
      <c r="R14" s="118">
        <f>nutrients!M10</f>
        <v>11.653495980766177</v>
      </c>
      <c r="S14" s="103">
        <v>1</v>
      </c>
      <c r="T14" s="118">
        <f>nutrients!N10</f>
        <v>1.4613045895663124</v>
      </c>
      <c r="U14" s="103">
        <v>3</v>
      </c>
      <c r="V14" s="118">
        <f>nutrients!O10</f>
        <v>2.1679206617741031</v>
      </c>
      <c r="W14" s="103">
        <v>1</v>
      </c>
      <c r="X14" s="115">
        <f>'CO2'!L13</f>
        <v>2272.0765907685122</v>
      </c>
      <c r="Y14" s="103">
        <v>3</v>
      </c>
      <c r="Z14" s="115">
        <f>'CO2'!K13</f>
        <v>2107.7349928809008</v>
      </c>
      <c r="AA14" s="103">
        <v>3</v>
      </c>
    </row>
    <row r="15" spans="1:28" s="103" customFormat="1" ht="15">
      <c r="A15" s="103">
        <v>2013</v>
      </c>
      <c r="C15" s="103">
        <v>28</v>
      </c>
      <c r="D15" s="113" t="s">
        <v>563</v>
      </c>
      <c r="G15" s="114">
        <v>12</v>
      </c>
      <c r="H15" s="103">
        <v>1</v>
      </c>
      <c r="I15" s="115">
        <v>28.65</v>
      </c>
      <c r="J15" s="103">
        <v>1</v>
      </c>
      <c r="K15" s="103">
        <f>'SBE6330'!B8</f>
        <v>9.4444999999999997</v>
      </c>
      <c r="L15" s="103">
        <v>1</v>
      </c>
      <c r="M15" s="103">
        <f>'SBE6330'!E8</f>
        <v>34.647399999999998</v>
      </c>
      <c r="N15" s="103">
        <v>1</v>
      </c>
      <c r="O15" s="116">
        <v>41479.708333333336</v>
      </c>
      <c r="P15" s="117">
        <f>'CO2'!H14/1000</f>
        <v>0.48449999999999999</v>
      </c>
      <c r="Q15" s="103">
        <v>1</v>
      </c>
      <c r="R15" s="118">
        <f>nutrients!M11</f>
        <v>11.531791613686309</v>
      </c>
      <c r="S15" s="103">
        <v>1</v>
      </c>
      <c r="T15" s="118">
        <f>nutrients!N11</f>
        <v>1.1504467029687699</v>
      </c>
      <c r="U15" s="103">
        <v>3</v>
      </c>
      <c r="V15" s="118">
        <f>nutrients!O11</f>
        <v>2.39303766035981</v>
      </c>
      <c r="W15" s="103">
        <v>1</v>
      </c>
      <c r="X15" s="115">
        <f>'CO2'!L14</f>
        <v>2303.5090768916748</v>
      </c>
      <c r="Y15" s="103">
        <v>2</v>
      </c>
      <c r="Z15" s="115">
        <f>'CO2'!K14</f>
        <v>2131.0752459542205</v>
      </c>
      <c r="AA15" s="103">
        <v>4</v>
      </c>
    </row>
    <row r="16" spans="1:28" s="103" customFormat="1" ht="15">
      <c r="A16" s="103">
        <v>2013</v>
      </c>
      <c r="C16" s="103">
        <v>28</v>
      </c>
      <c r="D16" s="113" t="s">
        <v>563</v>
      </c>
      <c r="G16" s="114">
        <v>14</v>
      </c>
      <c r="H16" s="103">
        <v>1</v>
      </c>
      <c r="I16" s="115">
        <v>29.404</v>
      </c>
      <c r="J16" s="103">
        <v>1</v>
      </c>
      <c r="K16" s="103">
        <f>'SBE6330'!B9</f>
        <v>8.9085999999999999</v>
      </c>
      <c r="L16" s="103">
        <v>1</v>
      </c>
      <c r="M16" s="103">
        <f>'SBE6330'!E9</f>
        <v>34.523800000000001</v>
      </c>
      <c r="N16" s="103">
        <v>1</v>
      </c>
      <c r="O16" s="116">
        <v>41494.708333333336</v>
      </c>
      <c r="P16" s="117">
        <f>'CO2'!H15/1000</f>
        <v>0.46989999999999998</v>
      </c>
      <c r="Q16" s="103">
        <v>1</v>
      </c>
      <c r="R16" s="118">
        <f>nutrients!M12</f>
        <v>12.652565522501874</v>
      </c>
      <c r="S16" s="103">
        <v>1</v>
      </c>
      <c r="T16" s="118">
        <f>nutrients!N12</f>
        <v>1.444741259823709</v>
      </c>
      <c r="U16" s="103">
        <v>3</v>
      </c>
      <c r="V16" s="118">
        <f>nutrients!O12</f>
        <v>2.5076158983051551</v>
      </c>
      <c r="W16" s="103">
        <v>1</v>
      </c>
      <c r="X16" s="115">
        <f>'CO2'!L15</f>
        <v>2264.1112350981771</v>
      </c>
      <c r="Y16" s="103">
        <v>3</v>
      </c>
      <c r="Z16" s="115">
        <f>'CO2'!K15</f>
        <v>2115.7125611266952</v>
      </c>
      <c r="AA16" s="103">
        <v>3</v>
      </c>
    </row>
    <row r="17" spans="1:27" s="103" customFormat="1" ht="15">
      <c r="A17" s="103">
        <v>2013</v>
      </c>
      <c r="C17" s="103">
        <v>28</v>
      </c>
      <c r="D17" s="113" t="s">
        <v>563</v>
      </c>
      <c r="G17" s="114">
        <v>16</v>
      </c>
      <c r="H17" s="103">
        <v>1</v>
      </c>
      <c r="I17" s="115">
        <v>28.952999999999999</v>
      </c>
      <c r="J17" s="103">
        <v>1</v>
      </c>
      <c r="K17" s="103">
        <f>'SBE6330'!B10</f>
        <v>9.8336000000000006</v>
      </c>
      <c r="L17" s="103">
        <v>1</v>
      </c>
      <c r="M17" s="103">
        <f>'SBE6330'!E10</f>
        <v>34.7879</v>
      </c>
      <c r="N17" s="103">
        <v>1</v>
      </c>
      <c r="O17" s="116">
        <v>41509.708333333336</v>
      </c>
      <c r="P17" s="117">
        <f>'CO2'!H16/1000</f>
        <v>0.45009999999999994</v>
      </c>
      <c r="Q17" s="103">
        <v>1</v>
      </c>
      <c r="R17" s="118">
        <f>nutrients!M13</f>
        <v>11.017971291939142</v>
      </c>
      <c r="S17" s="103">
        <v>1</v>
      </c>
      <c r="T17" s="118">
        <f>nutrients!N13</f>
        <v>1.7839268352484163</v>
      </c>
      <c r="U17" s="103">
        <v>3</v>
      </c>
      <c r="V17" s="118">
        <f>nutrients!O13</f>
        <v>2.68360616390461</v>
      </c>
      <c r="W17" s="103">
        <v>1</v>
      </c>
      <c r="X17" s="115">
        <f>'CO2'!L16</f>
        <v>2266.3333812581723</v>
      </c>
      <c r="Y17" s="103">
        <v>3</v>
      </c>
      <c r="Z17" s="115">
        <f>'CO2'!K16</f>
        <v>2101.2538534650589</v>
      </c>
      <c r="AA17" s="103">
        <v>3</v>
      </c>
    </row>
    <row r="18" spans="1:27" s="103" customFormat="1" ht="15">
      <c r="A18" s="103">
        <v>2013</v>
      </c>
      <c r="C18" s="103">
        <v>28</v>
      </c>
      <c r="D18" s="113" t="s">
        <v>563</v>
      </c>
      <c r="G18" s="114">
        <v>18</v>
      </c>
      <c r="H18" s="103">
        <v>1</v>
      </c>
      <c r="I18" s="115">
        <v>29.902999999999999</v>
      </c>
      <c r="J18" s="103">
        <v>1</v>
      </c>
      <c r="K18" s="103">
        <f>'SBE6330'!B11</f>
        <v>9.1814</v>
      </c>
      <c r="L18" s="103">
        <v>1</v>
      </c>
      <c r="M18" s="103">
        <f>'SBE6330'!E11</f>
        <v>34.637</v>
      </c>
      <c r="N18" s="103">
        <v>1</v>
      </c>
      <c r="O18" s="116">
        <v>41524.708333333336</v>
      </c>
      <c r="P18" s="117">
        <f>'CO2'!H17/1000</f>
        <v>0.47049999999999997</v>
      </c>
      <c r="Q18" s="103">
        <v>1</v>
      </c>
      <c r="R18" s="118">
        <f>nutrients!M14</f>
        <v>12.160466969391708</v>
      </c>
      <c r="S18" s="103">
        <v>1</v>
      </c>
      <c r="T18" s="118">
        <f>nutrients!N14</f>
        <v>1.7720990726338934</v>
      </c>
      <c r="U18" s="103">
        <v>3</v>
      </c>
      <c r="V18" s="118">
        <f>nutrients!O14</f>
        <v>2.7647899056207552</v>
      </c>
      <c r="W18" s="103">
        <v>1</v>
      </c>
      <c r="X18" s="115">
        <f>'CO2'!L17</f>
        <v>2267.9372118742726</v>
      </c>
      <c r="Y18" s="103">
        <v>3</v>
      </c>
      <c r="Z18" s="115">
        <f>'CO2'!K17</f>
        <v>2101.6977569848664</v>
      </c>
      <c r="AA18" s="103">
        <v>3</v>
      </c>
    </row>
    <row r="19" spans="1:27" s="103" customFormat="1" ht="15">
      <c r="A19" s="103">
        <v>2013</v>
      </c>
      <c r="C19" s="103">
        <v>28</v>
      </c>
      <c r="D19" s="113" t="s">
        <v>563</v>
      </c>
      <c r="G19" s="114">
        <v>20</v>
      </c>
      <c r="H19" s="103">
        <v>1</v>
      </c>
      <c r="I19" s="115">
        <v>29.902000000000001</v>
      </c>
      <c r="J19" s="103">
        <v>1</v>
      </c>
      <c r="K19" s="103">
        <f>'SBE6330'!B12</f>
        <v>9.1193000000000008</v>
      </c>
      <c r="L19" s="103">
        <v>1</v>
      </c>
      <c r="M19" s="103">
        <f>'SBE6330'!E12</f>
        <v>34.5794</v>
      </c>
      <c r="N19" s="103">
        <v>1</v>
      </c>
      <c r="O19" s="116">
        <v>41539.708333333336</v>
      </c>
      <c r="P19" s="117">
        <f>'CO2'!H18/1000</f>
        <v>0.49359999999999998</v>
      </c>
      <c r="Q19" s="103">
        <v>1</v>
      </c>
      <c r="R19" s="118">
        <f>nutrients!M15</f>
        <v>12.060799451549538</v>
      </c>
      <c r="S19" s="103">
        <v>1</v>
      </c>
      <c r="T19" s="119">
        <f>nutrients!N15</f>
        <v>2.2105537408471982</v>
      </c>
      <c r="U19" s="103">
        <v>3</v>
      </c>
      <c r="V19" s="118">
        <f>nutrients!O15</f>
        <v>2.8650271426763272</v>
      </c>
      <c r="W19" s="103">
        <v>1</v>
      </c>
      <c r="X19" s="115">
        <f>'CO2'!L18</f>
        <v>2258.2522973296363</v>
      </c>
      <c r="Y19" s="103">
        <v>4</v>
      </c>
      <c r="Z19" s="115">
        <f>'CO2'!K18</f>
        <v>2089.5887887348608</v>
      </c>
      <c r="AA19" s="103">
        <v>3</v>
      </c>
    </row>
    <row r="20" spans="1:27" s="103" customFormat="1" ht="15">
      <c r="A20" s="103">
        <v>2013</v>
      </c>
      <c r="C20" s="103">
        <v>28</v>
      </c>
      <c r="D20" s="113" t="s">
        <v>563</v>
      </c>
      <c r="G20" s="114">
        <v>22</v>
      </c>
      <c r="H20" s="103">
        <v>1</v>
      </c>
      <c r="I20" s="115">
        <v>30.196999999999999</v>
      </c>
      <c r="J20" s="103">
        <v>1</v>
      </c>
      <c r="K20" s="103">
        <f>'SBE6330'!B13</f>
        <v>10.7715</v>
      </c>
      <c r="L20" s="103">
        <v>1</v>
      </c>
      <c r="M20" s="103">
        <f>'SBE6330'!E13</f>
        <v>34.958599999999997</v>
      </c>
      <c r="N20" s="103">
        <v>1</v>
      </c>
      <c r="O20" s="116">
        <v>41554.708333333336</v>
      </c>
      <c r="P20" s="117">
        <f>'CO2'!H19/1000</f>
        <v>0.48419999999999996</v>
      </c>
      <c r="Q20" s="103">
        <v>1</v>
      </c>
      <c r="R20" s="118">
        <f>nutrients!M16</f>
        <v>9.2453135296542719</v>
      </c>
      <c r="S20" s="103">
        <v>1</v>
      </c>
      <c r="T20" s="119">
        <f>nutrients!N16</f>
        <v>2.4184770000393048</v>
      </c>
      <c r="U20" s="103">
        <v>3</v>
      </c>
      <c r="V20" s="118">
        <f>nutrients!O16</f>
        <v>2.6269454668790044</v>
      </c>
      <c r="W20" s="103">
        <v>1</v>
      </c>
      <c r="X20" s="115">
        <f>'CO2'!L19</f>
        <v>2299.887204717144</v>
      </c>
      <c r="Y20" s="103">
        <v>2</v>
      </c>
      <c r="Z20" s="115">
        <f>'CO2'!K19</f>
        <v>2093.9578471253094</v>
      </c>
      <c r="AA20" s="103">
        <v>3</v>
      </c>
    </row>
    <row r="21" spans="1:27">
      <c r="O21" s="3"/>
    </row>
    <row r="22" spans="1:27">
      <c r="O22" s="102"/>
    </row>
    <row r="23" spans="1:27">
      <c r="O23" s="102"/>
    </row>
    <row r="24" spans="1:27">
      <c r="O24" s="102"/>
    </row>
    <row r="25" spans="1:27">
      <c r="O25" s="102"/>
    </row>
    <row r="26" spans="1:27">
      <c r="O26" s="102"/>
    </row>
    <row r="27" spans="1:27">
      <c r="O27" s="102"/>
    </row>
    <row r="28" spans="1:27">
      <c r="O28" s="102"/>
    </row>
    <row r="29" spans="1:27">
      <c r="O29" s="102"/>
    </row>
    <row r="30" spans="1:27">
      <c r="O30" s="102"/>
    </row>
    <row r="31" spans="1:27">
      <c r="O31" s="102"/>
    </row>
    <row r="32" spans="1:27">
      <c r="O32" s="102"/>
    </row>
  </sheetData>
  <hyperlinks>
    <hyperlink ref="F9" r:id="rId1" display="http://dx.doi.org/10.26198/5e156a63a8f75" xr:uid="{271512A2-0A90-409E-8914-F2CFF3B35F03}"/>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3DB81F-6419-AD4E-9D0C-B8A27C07DA7C}">
  <dimension ref="A1"/>
  <sheetViews>
    <sheetView workbookViewId="0"/>
  </sheetViews>
  <sheetFormatPr baseColWidth="10" defaultColWidth="11" defaultRowHeight="16"/>
  <sheetData>
    <row r="1" spans="1:1">
      <c r="A1" t="s">
        <v>578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81"/>
  <sheetViews>
    <sheetView topLeftCell="A66" workbookViewId="0">
      <selection activeCell="K87" sqref="K87"/>
    </sheetView>
  </sheetViews>
  <sheetFormatPr baseColWidth="10" defaultColWidth="11" defaultRowHeight="16"/>
  <cols>
    <col min="1" max="1" width="34.5" customWidth="1"/>
    <col min="2" max="2" width="18" customWidth="1"/>
    <col min="3" max="3" width="23.33203125" customWidth="1"/>
    <col min="4" max="4" width="12.83203125" customWidth="1"/>
    <col min="5" max="5" width="10.1640625" customWidth="1"/>
    <col min="6" max="6" width="11.83203125" customWidth="1"/>
    <col min="7" max="7" width="13.1640625" customWidth="1"/>
  </cols>
  <sheetData>
    <row r="1" spans="2:2">
      <c r="B1" s="3" t="s">
        <v>19</v>
      </c>
    </row>
    <row r="3" spans="2:2">
      <c r="B3" t="s">
        <v>24</v>
      </c>
    </row>
    <row r="4" spans="2:2">
      <c r="B4" s="2" t="s">
        <v>33</v>
      </c>
    </row>
    <row r="5" spans="2:2">
      <c r="B5" t="s">
        <v>25</v>
      </c>
    </row>
    <row r="6" spans="2:2">
      <c r="B6" t="s">
        <v>30</v>
      </c>
    </row>
    <row r="7" spans="2:2">
      <c r="B7" t="s">
        <v>26</v>
      </c>
    </row>
    <row r="8" spans="2:2">
      <c r="B8" t="s">
        <v>31</v>
      </c>
    </row>
    <row r="9" spans="2:2">
      <c r="B9" t="s">
        <v>27</v>
      </c>
    </row>
    <row r="10" spans="2:2">
      <c r="B10" t="s">
        <v>32</v>
      </c>
    </row>
    <row r="11" spans="2:2">
      <c r="B11" t="s">
        <v>28</v>
      </c>
    </row>
    <row r="12" spans="2:2">
      <c r="B12" t="s">
        <v>29</v>
      </c>
    </row>
    <row r="14" spans="2:2">
      <c r="B14" s="2" t="s">
        <v>48</v>
      </c>
    </row>
    <row r="15" spans="2:2">
      <c r="B15" t="s">
        <v>34</v>
      </c>
    </row>
    <row r="16" spans="2:2">
      <c r="B16" t="s">
        <v>35</v>
      </c>
    </row>
    <row r="17" spans="2:6">
      <c r="B17" t="s">
        <v>36</v>
      </c>
    </row>
    <row r="18" spans="2:6">
      <c r="B18" t="s">
        <v>37</v>
      </c>
    </row>
    <row r="19" spans="2:6">
      <c r="B19" t="s">
        <v>38</v>
      </c>
    </row>
    <row r="20" spans="2:6">
      <c r="B20" t="s">
        <v>39</v>
      </c>
    </row>
    <row r="21" spans="2:6">
      <c r="B21" t="s">
        <v>40</v>
      </c>
    </row>
    <row r="22" spans="2:6">
      <c r="B22" t="s">
        <v>41</v>
      </c>
    </row>
    <row r="23" spans="2:6">
      <c r="B23" t="s">
        <v>42</v>
      </c>
    </row>
    <row r="24" spans="2:6">
      <c r="B24" t="s">
        <v>43</v>
      </c>
    </row>
    <row r="25" spans="2:6">
      <c r="B25" t="s">
        <v>44</v>
      </c>
    </row>
    <row r="26" spans="2:6">
      <c r="B26" t="s">
        <v>45</v>
      </c>
    </row>
    <row r="28" spans="2:6">
      <c r="B28" t="s">
        <v>46</v>
      </c>
    </row>
    <row r="29" spans="2:6">
      <c r="B29" t="s">
        <v>47</v>
      </c>
    </row>
    <row r="31" spans="2:6">
      <c r="B31" s="10" t="s">
        <v>50</v>
      </c>
      <c r="C31" s="11" t="s">
        <v>51</v>
      </c>
      <c r="D31" s="11" t="s">
        <v>53</v>
      </c>
      <c r="E31" s="12" t="s">
        <v>52</v>
      </c>
      <c r="F31" s="17" t="s">
        <v>196</v>
      </c>
    </row>
    <row r="32" spans="2:6">
      <c r="B32" s="4">
        <v>1</v>
      </c>
      <c r="C32" s="5">
        <v>4</v>
      </c>
      <c r="D32" s="5">
        <v>23</v>
      </c>
      <c r="E32" s="6">
        <v>30</v>
      </c>
    </row>
    <row r="33" spans="2:5">
      <c r="B33" s="4">
        <v>2</v>
      </c>
      <c r="C33" s="5">
        <v>4</v>
      </c>
      <c r="D33" s="5">
        <v>24</v>
      </c>
      <c r="E33" s="6">
        <v>30</v>
      </c>
    </row>
    <row r="34" spans="2:5">
      <c r="B34" s="4">
        <v>3</v>
      </c>
      <c r="C34" s="5">
        <v>7</v>
      </c>
      <c r="D34" s="5">
        <v>23</v>
      </c>
      <c r="E34" s="6">
        <v>50</v>
      </c>
    </row>
    <row r="35" spans="2:5">
      <c r="B35" s="7">
        <v>4</v>
      </c>
      <c r="C35" s="8">
        <v>7</v>
      </c>
      <c r="D35" s="8">
        <v>24</v>
      </c>
      <c r="E35" s="9">
        <v>50</v>
      </c>
    </row>
    <row r="37" spans="2:5">
      <c r="B37" s="2" t="s">
        <v>194</v>
      </c>
    </row>
    <row r="38" spans="2:5">
      <c r="B38" t="s">
        <v>169</v>
      </c>
    </row>
    <row r="39" spans="2:5">
      <c r="B39" t="s">
        <v>170</v>
      </c>
    </row>
    <row r="40" spans="2:5">
      <c r="B40" t="s">
        <v>171</v>
      </c>
    </row>
    <row r="41" spans="2:5">
      <c r="B41" t="s">
        <v>172</v>
      </c>
    </row>
    <row r="42" spans="2:5">
      <c r="B42" t="s">
        <v>173</v>
      </c>
    </row>
    <row r="43" spans="2:5">
      <c r="B43" t="s">
        <v>174</v>
      </c>
    </row>
    <row r="44" spans="2:5">
      <c r="B44" t="s">
        <v>175</v>
      </c>
    </row>
    <row r="45" spans="2:5">
      <c r="B45" t="s">
        <v>176</v>
      </c>
    </row>
    <row r="46" spans="2:5">
      <c r="B46" t="s">
        <v>178</v>
      </c>
    </row>
    <row r="47" spans="2:5">
      <c r="B47" t="s">
        <v>192</v>
      </c>
    </row>
    <row r="48" spans="2:5">
      <c r="B48" t="s">
        <v>186</v>
      </c>
    </row>
    <row r="50" spans="2:8">
      <c r="B50" s="2" t="s">
        <v>33</v>
      </c>
      <c r="C50" t="s">
        <v>193</v>
      </c>
    </row>
    <row r="52" spans="2:8">
      <c r="B52" t="s">
        <v>177</v>
      </c>
    </row>
    <row r="53" spans="2:8">
      <c r="B53" t="s">
        <v>179</v>
      </c>
    </row>
    <row r="54" spans="2:8">
      <c r="B54" t="s">
        <v>181</v>
      </c>
    </row>
    <row r="55" spans="2:8">
      <c r="B55" t="s">
        <v>180</v>
      </c>
    </row>
    <row r="56" spans="2:8">
      <c r="B56" t="s">
        <v>182</v>
      </c>
    </row>
    <row r="57" spans="2:8">
      <c r="B57" t="s">
        <v>183</v>
      </c>
    </row>
    <row r="59" spans="2:8">
      <c r="B59" t="s">
        <v>184</v>
      </c>
    </row>
    <row r="60" spans="2:8">
      <c r="B60" t="s">
        <v>185</v>
      </c>
    </row>
    <row r="61" spans="2:8">
      <c r="B61" t="s">
        <v>195</v>
      </c>
    </row>
    <row r="62" spans="2:8" ht="17" customHeight="1">
      <c r="B62" s="13" t="s">
        <v>187</v>
      </c>
      <c r="C62" s="13" t="s">
        <v>188</v>
      </c>
      <c r="D62" s="13" t="s">
        <v>51</v>
      </c>
      <c r="E62" s="13" t="s">
        <v>189</v>
      </c>
      <c r="F62" s="13" t="s">
        <v>190</v>
      </c>
      <c r="G62" s="14" t="s">
        <v>191</v>
      </c>
      <c r="H62" s="2" t="s">
        <v>197</v>
      </c>
    </row>
    <row r="63" spans="2:8" ht="29" customHeight="1">
      <c r="B63" s="16">
        <v>41561</v>
      </c>
      <c r="C63" s="15"/>
      <c r="D63" s="15">
        <v>2</v>
      </c>
      <c r="E63" s="15">
        <v>18</v>
      </c>
      <c r="F63" s="15">
        <v>30</v>
      </c>
      <c r="G63" s="14">
        <v>1</v>
      </c>
    </row>
    <row r="64" spans="2:8" ht="19" customHeight="1">
      <c r="B64" s="15"/>
      <c r="C64" s="15"/>
      <c r="D64" s="15">
        <v>2</v>
      </c>
      <c r="E64" s="15">
        <v>19</v>
      </c>
      <c r="F64" s="15">
        <v>30</v>
      </c>
      <c r="G64" s="14">
        <v>2</v>
      </c>
    </row>
    <row r="65" spans="1:7" ht="26" customHeight="1">
      <c r="B65" s="16">
        <v>41562</v>
      </c>
      <c r="C65" s="18">
        <v>0.21736111111111112</v>
      </c>
      <c r="D65" s="15">
        <v>3</v>
      </c>
      <c r="E65" s="15">
        <v>18</v>
      </c>
      <c r="F65" s="15">
        <v>30</v>
      </c>
      <c r="G65" s="14">
        <v>3</v>
      </c>
    </row>
    <row r="66" spans="1:7" ht="23" customHeight="1">
      <c r="B66" s="15"/>
      <c r="C66" s="15"/>
      <c r="D66" s="15">
        <v>3</v>
      </c>
      <c r="E66" s="15">
        <v>19</v>
      </c>
      <c r="F66" s="15">
        <v>5</v>
      </c>
      <c r="G66" s="14">
        <v>4</v>
      </c>
    </row>
    <row r="68" spans="1:7">
      <c r="A68" s="22" t="s">
        <v>400</v>
      </c>
      <c r="B68" s="10" t="s">
        <v>203</v>
      </c>
      <c r="C68" s="11" t="s">
        <v>204</v>
      </c>
      <c r="D68" s="12" t="s">
        <v>205</v>
      </c>
      <c r="F68" t="s">
        <v>219</v>
      </c>
    </row>
    <row r="69" spans="1:7">
      <c r="A69" s="19" t="s">
        <v>76</v>
      </c>
      <c r="B69" s="25">
        <v>1</v>
      </c>
      <c r="C69" s="19">
        <v>485</v>
      </c>
      <c r="D69" s="27">
        <v>400</v>
      </c>
    </row>
    <row r="70" spans="1:7">
      <c r="A70" s="20" t="s">
        <v>78</v>
      </c>
      <c r="B70" s="4">
        <v>3</v>
      </c>
      <c r="C70" s="20">
        <v>494</v>
      </c>
      <c r="D70" s="28">
        <v>400</v>
      </c>
    </row>
    <row r="71" spans="1:7">
      <c r="A71" s="20" t="s">
        <v>80</v>
      </c>
      <c r="B71" s="4">
        <v>5</v>
      </c>
      <c r="C71" s="64">
        <v>403</v>
      </c>
      <c r="D71" s="28">
        <v>350</v>
      </c>
      <c r="E71" t="s">
        <v>206</v>
      </c>
      <c r="F71" t="s">
        <v>218</v>
      </c>
    </row>
    <row r="72" spans="1:7">
      <c r="A72" s="20" t="s">
        <v>82</v>
      </c>
      <c r="B72" s="4">
        <v>7</v>
      </c>
      <c r="C72" s="20">
        <v>494</v>
      </c>
      <c r="D72" s="28">
        <v>400</v>
      </c>
    </row>
    <row r="73" spans="1:7">
      <c r="A73" s="20" t="s">
        <v>84</v>
      </c>
      <c r="B73" s="4">
        <v>9</v>
      </c>
      <c r="C73" s="20">
        <v>506</v>
      </c>
      <c r="D73" s="28">
        <v>400</v>
      </c>
    </row>
    <row r="74" spans="1:7">
      <c r="A74" s="20" t="s">
        <v>86</v>
      </c>
      <c r="B74" s="4">
        <v>11</v>
      </c>
      <c r="C74" s="64">
        <v>430</v>
      </c>
      <c r="D74" s="28">
        <v>400</v>
      </c>
      <c r="E74" t="s">
        <v>206</v>
      </c>
      <c r="F74" t="s">
        <v>518</v>
      </c>
    </row>
    <row r="75" spans="1:7">
      <c r="A75" s="20" t="s">
        <v>88</v>
      </c>
      <c r="B75" s="4">
        <v>13</v>
      </c>
      <c r="C75" s="20">
        <v>508</v>
      </c>
      <c r="D75" s="28">
        <v>400</v>
      </c>
    </row>
    <row r="76" spans="1:7">
      <c r="A76" s="20" t="s">
        <v>90</v>
      </c>
      <c r="B76" s="4">
        <v>15</v>
      </c>
      <c r="C76" s="20">
        <v>485</v>
      </c>
      <c r="D76" s="28">
        <v>400</v>
      </c>
    </row>
    <row r="77" spans="1:7">
      <c r="A77" s="20" t="s">
        <v>93</v>
      </c>
      <c r="B77" s="4">
        <v>17</v>
      </c>
      <c r="C77" s="20">
        <v>494</v>
      </c>
      <c r="D77" s="28">
        <v>400</v>
      </c>
    </row>
    <row r="78" spans="1:7">
      <c r="A78" s="20" t="s">
        <v>95</v>
      </c>
      <c r="B78" s="4">
        <v>19</v>
      </c>
      <c r="C78" s="20">
        <v>511</v>
      </c>
      <c r="D78" s="28">
        <v>400</v>
      </c>
    </row>
    <row r="79" spans="1:7">
      <c r="A79" s="21" t="s">
        <v>97</v>
      </c>
      <c r="B79" s="7">
        <v>21</v>
      </c>
      <c r="C79" s="21">
        <v>511</v>
      </c>
      <c r="D79" s="29">
        <v>400</v>
      </c>
    </row>
    <row r="81" spans="1:1">
      <c r="A81" t="s">
        <v>472</v>
      </c>
    </row>
  </sheetData>
  <phoneticPr fontId="8" type="noConversion"/>
  <pageMargins left="0.75000000000000011" right="0.75000000000000011" top="0.8" bottom="0" header="0.5" footer="0"/>
  <pageSetup paperSize="9" scale="90" orientation="landscape" horizontalDpi="4294967292" verticalDpi="4294967292"/>
  <headerFooter>
    <oddHeader>&amp;F</oddHeader>
  </headerFooter>
  <extLst>
    <ext xmlns:mx="http://schemas.microsoft.com/office/mac/excel/2008/main" uri="{64002731-A6B0-56B0-2670-7721B7C09600}">
      <mx:PLV Mode="0" OnePage="0" WScale="10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T481"/>
  <sheetViews>
    <sheetView topLeftCell="A81" workbookViewId="0">
      <selection activeCell="T4" sqref="T4"/>
    </sheetView>
  </sheetViews>
  <sheetFormatPr baseColWidth="10" defaultColWidth="11" defaultRowHeight="16"/>
  <sheetData>
    <row r="1" spans="2:20" ht="19">
      <c r="J1" s="56" t="s">
        <v>394</v>
      </c>
      <c r="S1" s="56" t="s">
        <v>395</v>
      </c>
    </row>
    <row r="3" spans="2:20">
      <c r="B3" t="s">
        <v>54</v>
      </c>
      <c r="J3" t="s">
        <v>293</v>
      </c>
      <c r="S3" t="s">
        <v>396</v>
      </c>
      <c r="T3" t="s">
        <v>188</v>
      </c>
    </row>
    <row r="4" spans="2:20">
      <c r="T4" t="str">
        <f>J11</f>
        <v xml:space="preserve">[Thu Oct 17 01:13:23.579 2013]    1  05/10/2013 16:00:00  33.1 Vbat  10.5 ¯C  PORT = 00 </v>
      </c>
    </row>
    <row r="5" spans="2:20">
      <c r="B5" t="s">
        <v>55</v>
      </c>
      <c r="J5" t="s">
        <v>294</v>
      </c>
      <c r="T5" t="str">
        <f>J33</f>
        <v xml:space="preserve">[Thu Oct 17 01:13:24.728 2013]    2  05/10/2013 17:00:00  33.0 Vbat  10.6 ¯C  PORT = 00 </v>
      </c>
    </row>
    <row r="6" spans="2:20">
      <c r="T6" t="str">
        <f>J55</f>
        <v xml:space="preserve">[Thu Oct 17 01:13:25.877 2013]    3  05/25/2013 16:00:00  32.6 Vbat  10.5 ¯C  PORT = 00 </v>
      </c>
    </row>
    <row r="7" spans="2:20">
      <c r="B7" t="s">
        <v>56</v>
      </c>
      <c r="J7" t="s">
        <v>295</v>
      </c>
      <c r="T7" t="str">
        <f>J77</f>
        <v xml:space="preserve">[Thu Oct 17 01:13:27.026 2013]    4  05/25/2013 17:00:00  32.5 Vbat  10.5 ¯C  PORT = 00 </v>
      </c>
    </row>
    <row r="8" spans="2:20">
      <c r="T8" t="str">
        <f>J99</f>
        <v xml:space="preserve">[Thu Oct 17 01:13:28.172 2013]    5  06/09/2013 16:00:00  32.2 Vbat  9.9 ¯C  PORT = 00 </v>
      </c>
    </row>
    <row r="9" spans="2:20">
      <c r="J9" t="s">
        <v>295</v>
      </c>
      <c r="T9" t="str">
        <f>J121</f>
        <v xml:space="preserve">[Thu Oct 17 01:13:29.318 2013]    6  06/09/2013 17:00:00  32.1 Vbat  10.0 ¯C  PORT = 00 </v>
      </c>
    </row>
    <row r="10" spans="2:20">
      <c r="T10" t="str">
        <f>J143</f>
        <v xml:space="preserve">[Thu Oct 17 01:13:30.461 2013]    7  06/24/2013 16:00:00  31.9 Vbat  9.6 ¯C  PORT = 00 </v>
      </c>
    </row>
    <row r="11" spans="2:20">
      <c r="B11" t="s">
        <v>57</v>
      </c>
      <c r="J11" t="s">
        <v>296</v>
      </c>
      <c r="T11" t="str">
        <f>J165</f>
        <v xml:space="preserve">[Thu Oct 17 01:13:31.603 2013]    8  06/24/2013 17:00:00  31.8 Vbat  9.7 ¯C  PORT = 00 </v>
      </c>
    </row>
    <row r="12" spans="2:20">
      <c r="T12" t="str">
        <f>J187</f>
        <v xml:space="preserve">[Thu Oct 17 01:13:32.745 2013]    9  07/09/2013 16:00:00  31.7 Vbat  9.5 ¯C  PORT = 00 </v>
      </c>
    </row>
    <row r="13" spans="2:20">
      <c r="B13" t="s">
        <v>58</v>
      </c>
      <c r="J13" t="s">
        <v>297</v>
      </c>
      <c r="T13" t="s">
        <v>398</v>
      </c>
    </row>
    <row r="15" spans="2:20">
      <c r="B15" t="s">
        <v>59</v>
      </c>
      <c r="J15" t="s">
        <v>298</v>
      </c>
    </row>
    <row r="17" spans="2:10">
      <c r="B17" t="s">
        <v>60</v>
      </c>
      <c r="J17" t="s">
        <v>299</v>
      </c>
    </row>
    <row r="19" spans="2:10">
      <c r="B19" t="s">
        <v>61</v>
      </c>
      <c r="J19" t="s">
        <v>300</v>
      </c>
    </row>
    <row r="21" spans="2:10">
      <c r="J21" t="s">
        <v>301</v>
      </c>
    </row>
    <row r="23" spans="2:10">
      <c r="B23" t="s">
        <v>62</v>
      </c>
      <c r="J23" t="s">
        <v>302</v>
      </c>
    </row>
    <row r="25" spans="2:10">
      <c r="B25" t="s">
        <v>63</v>
      </c>
      <c r="J25" t="s">
        <v>303</v>
      </c>
    </row>
    <row r="27" spans="2:10">
      <c r="B27" t="s">
        <v>64</v>
      </c>
      <c r="J27" t="s">
        <v>304</v>
      </c>
    </row>
    <row r="29" spans="2:10">
      <c r="B29" t="s">
        <v>65</v>
      </c>
      <c r="J29" t="s">
        <v>305</v>
      </c>
    </row>
    <row r="31" spans="2:10">
      <c r="J31" t="s">
        <v>306</v>
      </c>
    </row>
    <row r="33" spans="1:10">
      <c r="B33" t="s">
        <v>66</v>
      </c>
      <c r="J33" t="s">
        <v>307</v>
      </c>
    </row>
    <row r="35" spans="1:10">
      <c r="J35" t="s">
        <v>308</v>
      </c>
    </row>
    <row r="37" spans="1:10">
      <c r="A37" t="s">
        <v>67</v>
      </c>
      <c r="J37" t="s">
        <v>309</v>
      </c>
    </row>
    <row r="39" spans="1:10">
      <c r="A39" t="s">
        <v>68</v>
      </c>
      <c r="J39" t="s">
        <v>310</v>
      </c>
    </row>
    <row r="41" spans="1:10">
      <c r="A41" t="s">
        <v>69</v>
      </c>
      <c r="J41" t="s">
        <v>311</v>
      </c>
    </row>
    <row r="43" spans="1:10">
      <c r="J43" t="s">
        <v>312</v>
      </c>
    </row>
    <row r="45" spans="1:10">
      <c r="A45" t="s">
        <v>70</v>
      </c>
      <c r="J45" t="s">
        <v>313</v>
      </c>
    </row>
    <row r="47" spans="1:10">
      <c r="A47" t="s">
        <v>71</v>
      </c>
      <c r="J47" t="s">
        <v>314</v>
      </c>
    </row>
    <row r="49" spans="1:10">
      <c r="J49" t="s">
        <v>315</v>
      </c>
    </row>
    <row r="51" spans="1:10">
      <c r="A51" t="s">
        <v>72</v>
      </c>
      <c r="J51" t="s">
        <v>316</v>
      </c>
    </row>
    <row r="53" spans="1:10">
      <c r="A53" t="s">
        <v>73</v>
      </c>
      <c r="J53" t="s">
        <v>317</v>
      </c>
    </row>
    <row r="55" spans="1:10">
      <c r="J55" t="s">
        <v>318</v>
      </c>
    </row>
    <row r="57" spans="1:10">
      <c r="A57" t="s">
        <v>74</v>
      </c>
      <c r="J57" t="s">
        <v>319</v>
      </c>
    </row>
    <row r="59" spans="1:10">
      <c r="J59" t="s">
        <v>320</v>
      </c>
    </row>
    <row r="61" spans="1:10">
      <c r="A61" t="s">
        <v>75</v>
      </c>
      <c r="J61" t="s">
        <v>321</v>
      </c>
    </row>
    <row r="63" spans="1:10">
      <c r="J63" t="s">
        <v>322</v>
      </c>
    </row>
    <row r="65" spans="1:10">
      <c r="A65" t="s">
        <v>76</v>
      </c>
      <c r="J65" t="s">
        <v>323</v>
      </c>
    </row>
    <row r="67" spans="1:10">
      <c r="A67" t="s">
        <v>77</v>
      </c>
      <c r="J67" t="s">
        <v>324</v>
      </c>
    </row>
    <row r="69" spans="1:10">
      <c r="A69" t="s">
        <v>78</v>
      </c>
      <c r="J69" t="s">
        <v>325</v>
      </c>
    </row>
    <row r="71" spans="1:10">
      <c r="A71" t="s">
        <v>79</v>
      </c>
      <c r="J71" t="s">
        <v>326</v>
      </c>
    </row>
    <row r="73" spans="1:10">
      <c r="A73" t="s">
        <v>80</v>
      </c>
      <c r="J73" t="s">
        <v>327</v>
      </c>
    </row>
    <row r="75" spans="1:10">
      <c r="A75" t="s">
        <v>81</v>
      </c>
      <c r="J75" t="s">
        <v>328</v>
      </c>
    </row>
    <row r="77" spans="1:10">
      <c r="A77" t="s">
        <v>82</v>
      </c>
      <c r="J77" t="s">
        <v>329</v>
      </c>
    </row>
    <row r="79" spans="1:10">
      <c r="A79" t="s">
        <v>83</v>
      </c>
      <c r="J79" t="s">
        <v>330</v>
      </c>
    </row>
    <row r="81" spans="1:10">
      <c r="A81" t="s">
        <v>84</v>
      </c>
      <c r="J81" t="s">
        <v>331</v>
      </c>
    </row>
    <row r="83" spans="1:10">
      <c r="A83" t="s">
        <v>85</v>
      </c>
      <c r="J83" t="s">
        <v>332</v>
      </c>
    </row>
    <row r="85" spans="1:10">
      <c r="A85" t="s">
        <v>86</v>
      </c>
      <c r="J85" t="s">
        <v>333</v>
      </c>
    </row>
    <row r="87" spans="1:10">
      <c r="A87" t="s">
        <v>87</v>
      </c>
      <c r="J87" t="s">
        <v>334</v>
      </c>
    </row>
    <row r="89" spans="1:10">
      <c r="A89" t="s">
        <v>88</v>
      </c>
      <c r="J89" t="s">
        <v>335</v>
      </c>
    </row>
    <row r="91" spans="1:10">
      <c r="A91" t="s">
        <v>89</v>
      </c>
      <c r="J91" t="s">
        <v>336</v>
      </c>
    </row>
    <row r="93" spans="1:10">
      <c r="A93" t="s">
        <v>90</v>
      </c>
      <c r="J93" t="s">
        <v>337</v>
      </c>
    </row>
    <row r="95" spans="1:10">
      <c r="A95" t="s">
        <v>91</v>
      </c>
      <c r="J95" t="s">
        <v>338</v>
      </c>
    </row>
    <row r="97" spans="1:10">
      <c r="A97" t="s">
        <v>92</v>
      </c>
      <c r="J97" t="s">
        <v>339</v>
      </c>
    </row>
    <row r="99" spans="1:10">
      <c r="A99" t="s">
        <v>93</v>
      </c>
      <c r="J99" t="s">
        <v>340</v>
      </c>
    </row>
    <row r="101" spans="1:10">
      <c r="A101" t="s">
        <v>94</v>
      </c>
      <c r="J101" t="s">
        <v>341</v>
      </c>
    </row>
    <row r="103" spans="1:10">
      <c r="A103" t="s">
        <v>95</v>
      </c>
      <c r="J103" t="s">
        <v>342</v>
      </c>
    </row>
    <row r="105" spans="1:10">
      <c r="A105" t="s">
        <v>96</v>
      </c>
      <c r="J105" t="s">
        <v>343</v>
      </c>
    </row>
    <row r="107" spans="1:10">
      <c r="A107" t="s">
        <v>97</v>
      </c>
      <c r="J107" t="s">
        <v>344</v>
      </c>
    </row>
    <row r="109" spans="1:10">
      <c r="A109" t="s">
        <v>98</v>
      </c>
      <c r="D109" t="s">
        <v>397</v>
      </c>
      <c r="J109" t="s">
        <v>345</v>
      </c>
    </row>
    <row r="111" spans="1:10">
      <c r="A111" s="57" t="s">
        <v>99</v>
      </c>
      <c r="B111" s="57"/>
      <c r="C111" s="57"/>
      <c r="J111" t="s">
        <v>346</v>
      </c>
    </row>
    <row r="112" spans="1:10">
      <c r="A112" s="57"/>
      <c r="B112" s="57"/>
      <c r="C112" s="57"/>
    </row>
    <row r="113" spans="1:10">
      <c r="A113" s="57" t="s">
        <v>100</v>
      </c>
      <c r="B113" s="57"/>
      <c r="C113" s="57"/>
      <c r="J113" t="s">
        <v>347</v>
      </c>
    </row>
    <row r="114" spans="1:10">
      <c r="A114" s="57"/>
      <c r="B114" s="57"/>
      <c r="C114" s="57"/>
    </row>
    <row r="115" spans="1:10">
      <c r="A115" s="57" t="s">
        <v>101</v>
      </c>
      <c r="B115" s="57"/>
      <c r="C115" s="57"/>
      <c r="J115" t="s">
        <v>348</v>
      </c>
    </row>
    <row r="116" spans="1:10">
      <c r="A116" s="57"/>
      <c r="B116" s="57"/>
      <c r="C116" s="57"/>
    </row>
    <row r="117" spans="1:10">
      <c r="A117" s="57" t="s">
        <v>102</v>
      </c>
      <c r="B117" s="57"/>
      <c r="C117" s="57"/>
      <c r="J117" t="s">
        <v>349</v>
      </c>
    </row>
    <row r="118" spans="1:10">
      <c r="A118" s="57"/>
      <c r="B118" s="57"/>
      <c r="C118" s="57"/>
    </row>
    <row r="119" spans="1:10">
      <c r="A119" s="57" t="s">
        <v>103</v>
      </c>
      <c r="B119" s="57"/>
      <c r="C119" s="57"/>
      <c r="J119" t="s">
        <v>350</v>
      </c>
    </row>
    <row r="120" spans="1:10">
      <c r="A120" s="57"/>
      <c r="B120" s="57"/>
      <c r="C120" s="57"/>
    </row>
    <row r="121" spans="1:10">
      <c r="A121" s="57" t="s">
        <v>104</v>
      </c>
      <c r="B121" s="57"/>
      <c r="C121" s="57"/>
      <c r="J121" t="s">
        <v>351</v>
      </c>
    </row>
    <row r="122" spans="1:10">
      <c r="A122" s="57"/>
      <c r="B122" s="57"/>
      <c r="C122" s="57"/>
    </row>
    <row r="123" spans="1:10">
      <c r="A123" s="57" t="s">
        <v>105</v>
      </c>
      <c r="B123" s="57"/>
      <c r="C123" s="57"/>
      <c r="J123" t="s">
        <v>352</v>
      </c>
    </row>
    <row r="124" spans="1:10">
      <c r="A124" s="57"/>
      <c r="B124" s="57"/>
      <c r="C124" s="57"/>
    </row>
    <row r="125" spans="1:10">
      <c r="A125" s="57" t="s">
        <v>106</v>
      </c>
      <c r="B125" s="57"/>
      <c r="C125" s="57"/>
      <c r="J125" t="s">
        <v>353</v>
      </c>
    </row>
    <row r="126" spans="1:10">
      <c r="A126" s="57"/>
      <c r="B126" s="57"/>
      <c r="C126" s="57"/>
    </row>
    <row r="127" spans="1:10">
      <c r="A127" s="57" t="s">
        <v>107</v>
      </c>
      <c r="B127" s="57"/>
      <c r="C127" s="57"/>
      <c r="J127" t="s">
        <v>354</v>
      </c>
    </row>
    <row r="128" spans="1:10">
      <c r="A128" s="57"/>
      <c r="B128" s="57"/>
      <c r="C128" s="57"/>
    </row>
    <row r="129" spans="1:10">
      <c r="A129" s="57" t="s">
        <v>108</v>
      </c>
      <c r="B129" s="57"/>
      <c r="C129" s="57"/>
      <c r="J129" t="s">
        <v>355</v>
      </c>
    </row>
    <row r="130" spans="1:10">
      <c r="A130" s="57"/>
      <c r="B130" s="57"/>
      <c r="C130" s="57"/>
    </row>
    <row r="131" spans="1:10">
      <c r="A131" s="57" t="s">
        <v>92</v>
      </c>
      <c r="B131" s="57"/>
      <c r="C131" s="57"/>
      <c r="J131" t="s">
        <v>356</v>
      </c>
    </row>
    <row r="132" spans="1:10">
      <c r="A132" s="57"/>
      <c r="B132" s="57"/>
      <c r="C132" s="57"/>
    </row>
    <row r="133" spans="1:10">
      <c r="A133" s="57" t="s">
        <v>109</v>
      </c>
      <c r="B133" s="57"/>
      <c r="C133" s="57"/>
      <c r="J133" t="s">
        <v>357</v>
      </c>
    </row>
    <row r="134" spans="1:10">
      <c r="A134" s="57"/>
      <c r="B134" s="57"/>
      <c r="C134" s="57"/>
    </row>
    <row r="135" spans="1:10">
      <c r="A135" s="57" t="s">
        <v>110</v>
      </c>
      <c r="B135" s="57"/>
      <c r="C135" s="57"/>
      <c r="J135" t="s">
        <v>358</v>
      </c>
    </row>
    <row r="136" spans="1:10">
      <c r="A136" s="57"/>
      <c r="B136" s="57"/>
      <c r="C136" s="57"/>
    </row>
    <row r="137" spans="1:10">
      <c r="A137" s="57" t="s">
        <v>111</v>
      </c>
      <c r="B137" s="57"/>
      <c r="C137" s="57"/>
      <c r="J137" t="s">
        <v>359</v>
      </c>
    </row>
    <row r="138" spans="1:10">
      <c r="A138" s="57"/>
      <c r="B138" s="57"/>
      <c r="C138" s="57"/>
    </row>
    <row r="139" spans="1:10">
      <c r="A139" s="57" t="s">
        <v>112</v>
      </c>
      <c r="B139" s="57"/>
      <c r="C139" s="57"/>
      <c r="J139" t="s">
        <v>360</v>
      </c>
    </row>
    <row r="140" spans="1:10">
      <c r="A140" s="57"/>
      <c r="B140" s="57"/>
      <c r="C140" s="57"/>
    </row>
    <row r="141" spans="1:10">
      <c r="A141" s="57" t="s">
        <v>113</v>
      </c>
      <c r="B141" s="57"/>
      <c r="C141" s="57"/>
      <c r="J141" t="s">
        <v>361</v>
      </c>
    </row>
    <row r="142" spans="1:10">
      <c r="A142" s="57"/>
      <c r="B142" s="57"/>
      <c r="C142" s="57"/>
    </row>
    <row r="143" spans="1:10">
      <c r="A143" s="57" t="s">
        <v>114</v>
      </c>
      <c r="B143" s="57"/>
      <c r="C143" s="57"/>
      <c r="J143" t="s">
        <v>362</v>
      </c>
    </row>
    <row r="144" spans="1:10">
      <c r="A144" s="57"/>
      <c r="B144" s="57"/>
      <c r="C144" s="57"/>
    </row>
    <row r="145" spans="1:10">
      <c r="A145" s="57" t="s">
        <v>115</v>
      </c>
      <c r="B145" s="57"/>
      <c r="C145" s="57"/>
      <c r="J145" t="s">
        <v>363</v>
      </c>
    </row>
    <row r="146" spans="1:10">
      <c r="A146" s="57"/>
      <c r="B146" s="57"/>
      <c r="C146" s="57"/>
    </row>
    <row r="147" spans="1:10">
      <c r="A147" s="57" t="s">
        <v>116</v>
      </c>
      <c r="B147" s="57"/>
      <c r="C147" s="57"/>
      <c r="J147" t="s">
        <v>364</v>
      </c>
    </row>
    <row r="148" spans="1:10">
      <c r="A148" s="57"/>
      <c r="B148" s="57"/>
      <c r="C148" s="57"/>
    </row>
    <row r="149" spans="1:10">
      <c r="A149" s="57" t="s">
        <v>117</v>
      </c>
      <c r="B149" s="57"/>
      <c r="C149" s="57"/>
      <c r="J149" t="s">
        <v>365</v>
      </c>
    </row>
    <row r="150" spans="1:10">
      <c r="A150" s="57"/>
      <c r="B150" s="57"/>
      <c r="C150" s="57"/>
    </row>
    <row r="151" spans="1:10">
      <c r="A151" s="57" t="s">
        <v>118</v>
      </c>
      <c r="B151" s="57"/>
      <c r="C151" s="57"/>
      <c r="J151" t="s">
        <v>366</v>
      </c>
    </row>
    <row r="152" spans="1:10">
      <c r="A152" s="57"/>
      <c r="B152" s="57"/>
      <c r="C152" s="57"/>
    </row>
    <row r="153" spans="1:10">
      <c r="A153" s="57" t="s">
        <v>119</v>
      </c>
      <c r="B153" s="57"/>
      <c r="C153" s="57"/>
      <c r="J153" t="s">
        <v>367</v>
      </c>
    </row>
    <row r="154" spans="1:10">
      <c r="A154" s="57"/>
      <c r="B154" s="57"/>
      <c r="C154" s="57"/>
    </row>
    <row r="155" spans="1:10">
      <c r="A155" s="57" t="s">
        <v>120</v>
      </c>
      <c r="B155" s="57"/>
      <c r="C155" s="57"/>
      <c r="J155" t="s">
        <v>368</v>
      </c>
    </row>
    <row r="156" spans="1:10">
      <c r="A156" s="57"/>
      <c r="B156" s="57"/>
      <c r="C156" s="57"/>
    </row>
    <row r="157" spans="1:10">
      <c r="A157" s="57" t="s">
        <v>121</v>
      </c>
      <c r="B157" s="57"/>
      <c r="C157" s="57"/>
      <c r="J157" t="s">
        <v>369</v>
      </c>
    </row>
    <row r="158" spans="1:10">
      <c r="A158" s="57"/>
      <c r="B158" s="57"/>
      <c r="C158" s="57"/>
    </row>
    <row r="159" spans="1:10">
      <c r="A159" s="57" t="s">
        <v>122</v>
      </c>
      <c r="B159" s="57"/>
      <c r="C159" s="57"/>
      <c r="J159" t="s">
        <v>370</v>
      </c>
    </row>
    <row r="160" spans="1:10">
      <c r="A160" s="57"/>
      <c r="B160" s="57"/>
      <c r="C160" s="57"/>
    </row>
    <row r="161" spans="1:10">
      <c r="A161" s="57" t="s">
        <v>123</v>
      </c>
      <c r="B161" s="57"/>
      <c r="C161" s="57"/>
      <c r="J161" t="s">
        <v>371</v>
      </c>
    </row>
    <row r="162" spans="1:10">
      <c r="A162" s="57"/>
      <c r="B162" s="57"/>
      <c r="C162" s="57"/>
    </row>
    <row r="163" spans="1:10">
      <c r="A163" s="57" t="s">
        <v>124</v>
      </c>
      <c r="B163" s="57"/>
      <c r="C163" s="57"/>
      <c r="J163" t="s">
        <v>372</v>
      </c>
    </row>
    <row r="164" spans="1:10">
      <c r="A164" s="57"/>
      <c r="B164" s="57"/>
      <c r="C164" s="57"/>
    </row>
    <row r="165" spans="1:10">
      <c r="A165" s="57" t="s">
        <v>92</v>
      </c>
      <c r="B165" s="57"/>
      <c r="C165" s="57"/>
      <c r="J165" t="s">
        <v>373</v>
      </c>
    </row>
    <row r="167" spans="1:10">
      <c r="J167" t="s">
        <v>374</v>
      </c>
    </row>
    <row r="169" spans="1:10">
      <c r="A169" t="s">
        <v>125</v>
      </c>
      <c r="J169" t="s">
        <v>375</v>
      </c>
    </row>
    <row r="171" spans="1:10">
      <c r="J171" t="s">
        <v>376</v>
      </c>
    </row>
    <row r="173" spans="1:10">
      <c r="A173" t="s">
        <v>126</v>
      </c>
      <c r="J173" t="s">
        <v>377</v>
      </c>
    </row>
    <row r="175" spans="1:10">
      <c r="A175" t="s">
        <v>127</v>
      </c>
      <c r="J175" t="s">
        <v>378</v>
      </c>
    </row>
    <row r="177" spans="1:10">
      <c r="A177" t="s">
        <v>128</v>
      </c>
      <c r="J177" t="s">
        <v>379</v>
      </c>
    </row>
    <row r="179" spans="1:10">
      <c r="J179" t="s">
        <v>380</v>
      </c>
    </row>
    <row r="181" spans="1:10">
      <c r="A181" t="s">
        <v>129</v>
      </c>
      <c r="J181" t="s">
        <v>381</v>
      </c>
    </row>
    <row r="183" spans="1:10">
      <c r="A183" t="s">
        <v>130</v>
      </c>
      <c r="J183" t="s">
        <v>382</v>
      </c>
    </row>
    <row r="185" spans="1:10">
      <c r="A185" t="s">
        <v>131</v>
      </c>
      <c r="J185" t="s">
        <v>383</v>
      </c>
    </row>
    <row r="187" spans="1:10">
      <c r="A187" t="s">
        <v>132</v>
      </c>
      <c r="J187" t="s">
        <v>384</v>
      </c>
    </row>
    <row r="189" spans="1:10">
      <c r="J189" t="s">
        <v>385</v>
      </c>
    </row>
    <row r="191" spans="1:10">
      <c r="A191" t="s">
        <v>133</v>
      </c>
      <c r="J191" t="s">
        <v>386</v>
      </c>
    </row>
    <row r="193" spans="1:10">
      <c r="A193" t="s">
        <v>134</v>
      </c>
      <c r="J193" t="s">
        <v>387</v>
      </c>
    </row>
    <row r="195" spans="1:10">
      <c r="J195" t="s">
        <v>388</v>
      </c>
    </row>
    <row r="197" spans="1:10">
      <c r="A197" t="s">
        <v>135</v>
      </c>
      <c r="J197" t="s">
        <v>389</v>
      </c>
    </row>
    <row r="199" spans="1:10">
      <c r="A199" t="s">
        <v>136</v>
      </c>
      <c r="J199" t="s">
        <v>390</v>
      </c>
    </row>
    <row r="201" spans="1:10">
      <c r="J201" t="s">
        <v>391</v>
      </c>
    </row>
    <row r="203" spans="1:10">
      <c r="A203" t="s">
        <v>137</v>
      </c>
      <c r="J203" t="s">
        <v>392</v>
      </c>
    </row>
    <row r="205" spans="1:10">
      <c r="A205" t="s">
        <v>138</v>
      </c>
      <c r="J205" t="s">
        <v>393</v>
      </c>
    </row>
    <row r="207" spans="1:10">
      <c r="A207" t="s">
        <v>139</v>
      </c>
    </row>
    <row r="211" spans="1:2">
      <c r="A211" t="s">
        <v>140</v>
      </c>
    </row>
    <row r="215" spans="1:2">
      <c r="A215" t="s">
        <v>141</v>
      </c>
    </row>
    <row r="219" spans="1:2">
      <c r="B219" t="s">
        <v>142</v>
      </c>
    </row>
    <row r="223" spans="1:2">
      <c r="A223" t="s">
        <v>143</v>
      </c>
    </row>
    <row r="227" spans="1:1">
      <c r="A227" t="s">
        <v>144</v>
      </c>
    </row>
    <row r="229" spans="1:1">
      <c r="A229" t="s">
        <v>127</v>
      </c>
    </row>
    <row r="231" spans="1:1">
      <c r="A231" t="s">
        <v>128</v>
      </c>
    </row>
    <row r="235" spans="1:1">
      <c r="A235" t="s">
        <v>129</v>
      </c>
    </row>
    <row r="237" spans="1:1">
      <c r="A237" t="s">
        <v>130</v>
      </c>
    </row>
    <row r="239" spans="1:1">
      <c r="A239" t="s">
        <v>131</v>
      </c>
    </row>
    <row r="241" spans="1:1">
      <c r="A241" t="s">
        <v>132</v>
      </c>
    </row>
    <row r="245" spans="1:1">
      <c r="A245" t="s">
        <v>133</v>
      </c>
    </row>
    <row r="247" spans="1:1">
      <c r="A247" t="s">
        <v>134</v>
      </c>
    </row>
    <row r="251" spans="1:1">
      <c r="A251" t="s">
        <v>135</v>
      </c>
    </row>
    <row r="253" spans="1:1">
      <c r="A253" t="s">
        <v>136</v>
      </c>
    </row>
    <row r="257" spans="1:1">
      <c r="A257" t="s">
        <v>137</v>
      </c>
    </row>
    <row r="259" spans="1:1">
      <c r="A259" t="s">
        <v>138</v>
      </c>
    </row>
    <row r="261" spans="1:1">
      <c r="A261" t="s">
        <v>139</v>
      </c>
    </row>
    <row r="265" spans="1:1">
      <c r="A265" t="s">
        <v>140</v>
      </c>
    </row>
    <row r="269" spans="1:1">
      <c r="A269" t="s">
        <v>141</v>
      </c>
    </row>
    <row r="273" spans="1:2">
      <c r="B273" t="s">
        <v>145</v>
      </c>
    </row>
    <row r="277" spans="1:2">
      <c r="A277" t="s">
        <v>146</v>
      </c>
    </row>
    <row r="281" spans="1:2">
      <c r="A281" t="s">
        <v>144</v>
      </c>
    </row>
    <row r="283" spans="1:2">
      <c r="A283" t="s">
        <v>127</v>
      </c>
    </row>
    <row r="285" spans="1:2">
      <c r="A285" t="s">
        <v>128</v>
      </c>
    </row>
    <row r="289" spans="1:1">
      <c r="A289" t="s">
        <v>129</v>
      </c>
    </row>
    <row r="291" spans="1:1">
      <c r="A291" t="s">
        <v>147</v>
      </c>
    </row>
    <row r="293" spans="1:1">
      <c r="A293" t="s">
        <v>131</v>
      </c>
    </row>
    <row r="295" spans="1:1">
      <c r="A295" t="s">
        <v>132</v>
      </c>
    </row>
    <row r="299" spans="1:1">
      <c r="A299" t="s">
        <v>133</v>
      </c>
    </row>
    <row r="301" spans="1:1">
      <c r="A301" t="s">
        <v>134</v>
      </c>
    </row>
    <row r="305" spans="1:1">
      <c r="A305" t="s">
        <v>135</v>
      </c>
    </row>
    <row r="307" spans="1:1">
      <c r="A307" t="s">
        <v>136</v>
      </c>
    </row>
    <row r="311" spans="1:1">
      <c r="A311" t="s">
        <v>137</v>
      </c>
    </row>
    <row r="313" spans="1:1">
      <c r="A313" t="s">
        <v>138</v>
      </c>
    </row>
    <row r="315" spans="1:1">
      <c r="A315" t="s">
        <v>139</v>
      </c>
    </row>
    <row r="319" spans="1:1">
      <c r="A319" t="s">
        <v>140</v>
      </c>
    </row>
    <row r="323" spans="1:2">
      <c r="A323" t="s">
        <v>141</v>
      </c>
    </row>
    <row r="327" spans="1:2">
      <c r="B327" t="s">
        <v>148</v>
      </c>
    </row>
    <row r="333" spans="1:2">
      <c r="A333" t="s">
        <v>149</v>
      </c>
    </row>
    <row r="337" spans="1:1">
      <c r="A337" t="s">
        <v>144</v>
      </c>
    </row>
    <row r="339" spans="1:1">
      <c r="A339" t="s">
        <v>127</v>
      </c>
    </row>
    <row r="341" spans="1:1">
      <c r="A341" t="s">
        <v>128</v>
      </c>
    </row>
    <row r="345" spans="1:1">
      <c r="A345" t="s">
        <v>129</v>
      </c>
    </row>
    <row r="347" spans="1:1">
      <c r="A347" t="s">
        <v>147</v>
      </c>
    </row>
    <row r="349" spans="1:1">
      <c r="A349" t="s">
        <v>131</v>
      </c>
    </row>
    <row r="351" spans="1:1">
      <c r="A351" t="s">
        <v>132</v>
      </c>
    </row>
    <row r="355" spans="1:1">
      <c r="A355" t="s">
        <v>133</v>
      </c>
    </row>
    <row r="357" spans="1:1">
      <c r="A357" t="s">
        <v>134</v>
      </c>
    </row>
    <row r="361" spans="1:1">
      <c r="A361" t="s">
        <v>135</v>
      </c>
    </row>
    <row r="363" spans="1:1">
      <c r="A363" t="s">
        <v>136</v>
      </c>
    </row>
    <row r="367" spans="1:1">
      <c r="A367" t="s">
        <v>150</v>
      </c>
    </row>
    <row r="369" spans="1:2">
      <c r="A369" t="s">
        <v>151</v>
      </c>
    </row>
    <row r="371" spans="1:2">
      <c r="A371" t="s">
        <v>152</v>
      </c>
    </row>
    <row r="375" spans="1:2">
      <c r="A375" t="s">
        <v>140</v>
      </c>
    </row>
    <row r="379" spans="1:2">
      <c r="A379" t="s">
        <v>141</v>
      </c>
    </row>
    <row r="383" spans="1:2">
      <c r="B383" t="s">
        <v>153</v>
      </c>
    </row>
    <row r="387" spans="1:1">
      <c r="A387" t="s">
        <v>154</v>
      </c>
    </row>
    <row r="391" spans="1:1">
      <c r="A391" t="s">
        <v>144</v>
      </c>
    </row>
    <row r="393" spans="1:1">
      <c r="A393" t="s">
        <v>127</v>
      </c>
    </row>
    <row r="395" spans="1:1">
      <c r="A395" t="s">
        <v>128</v>
      </c>
    </row>
    <row r="399" spans="1:1">
      <c r="A399" t="s">
        <v>129</v>
      </c>
    </row>
    <row r="401" spans="1:1">
      <c r="A401" t="s">
        <v>147</v>
      </c>
    </row>
    <row r="403" spans="1:1">
      <c r="A403" t="s">
        <v>131</v>
      </c>
    </row>
    <row r="405" spans="1:1">
      <c r="A405" t="s">
        <v>132</v>
      </c>
    </row>
    <row r="409" spans="1:1">
      <c r="A409" t="s">
        <v>133</v>
      </c>
    </row>
    <row r="411" spans="1:1">
      <c r="A411" t="s">
        <v>134</v>
      </c>
    </row>
    <row r="415" spans="1:1">
      <c r="A415" t="s">
        <v>135</v>
      </c>
    </row>
    <row r="417" spans="1:1">
      <c r="A417" t="s">
        <v>136</v>
      </c>
    </row>
    <row r="421" spans="1:1">
      <c r="A421" t="s">
        <v>150</v>
      </c>
    </row>
    <row r="423" spans="1:1">
      <c r="A423" t="s">
        <v>155</v>
      </c>
    </row>
    <row r="425" spans="1:1">
      <c r="A425" t="s">
        <v>152</v>
      </c>
    </row>
    <row r="429" spans="1:1">
      <c r="A429" t="s">
        <v>140</v>
      </c>
    </row>
    <row r="433" spans="1:2">
      <c r="A433" t="s">
        <v>141</v>
      </c>
    </row>
    <row r="437" spans="1:2">
      <c r="B437" t="s">
        <v>156</v>
      </c>
    </row>
    <row r="443" spans="1:2">
      <c r="A443" t="s">
        <v>157</v>
      </c>
    </row>
    <row r="445" spans="1:2">
      <c r="A445" t="s">
        <v>158</v>
      </c>
    </row>
    <row r="449" spans="1:1">
      <c r="A449" t="s">
        <v>159</v>
      </c>
    </row>
    <row r="453" spans="1:1">
      <c r="A453" t="s">
        <v>160</v>
      </c>
    </row>
    <row r="459" spans="1:1">
      <c r="A459" t="s">
        <v>161</v>
      </c>
    </row>
    <row r="463" spans="1:1">
      <c r="A463" t="s">
        <v>162</v>
      </c>
    </row>
    <row r="465" spans="1:1">
      <c r="A465" t="s">
        <v>163</v>
      </c>
    </row>
    <row r="471" spans="1:1">
      <c r="A471" t="s">
        <v>164</v>
      </c>
    </row>
    <row r="475" spans="1:1">
      <c r="A475" t="s">
        <v>165</v>
      </c>
    </row>
    <row r="477" spans="1:1">
      <c r="A477" t="s">
        <v>166</v>
      </c>
    </row>
    <row r="479" spans="1:1">
      <c r="A479" t="s">
        <v>167</v>
      </c>
    </row>
    <row r="481" spans="1:1">
      <c r="A481" t="s">
        <v>168</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S10"/>
  <sheetViews>
    <sheetView workbookViewId="0">
      <selection activeCell="J4" sqref="J4:J7"/>
    </sheetView>
  </sheetViews>
  <sheetFormatPr baseColWidth="10" defaultColWidth="11" defaultRowHeight="16"/>
  <cols>
    <col min="1" max="1" width="5.5" customWidth="1"/>
    <col min="2" max="2" width="4.1640625" customWidth="1"/>
    <col min="3" max="3" width="8.33203125" customWidth="1"/>
    <col min="4" max="4" width="11.33203125" customWidth="1"/>
    <col min="5" max="5" width="12.83203125" customWidth="1"/>
    <col min="6" max="6" width="8.83203125" customWidth="1"/>
    <col min="7" max="7" width="7.83203125" customWidth="1"/>
    <col min="8" max="8" width="11.83203125" customWidth="1"/>
    <col min="9" max="9" width="27.33203125" customWidth="1"/>
    <col min="10" max="10" width="23.1640625" customWidth="1"/>
    <col min="11" max="11" width="29" customWidth="1"/>
    <col min="12" max="12" width="39" customWidth="1"/>
    <col min="13" max="13" width="16.1640625" customWidth="1"/>
    <col min="14" max="14" width="15.33203125" customWidth="1"/>
    <col min="15" max="15" width="38.5" customWidth="1"/>
    <col min="16" max="16" width="6.1640625" customWidth="1"/>
    <col min="17" max="17" width="10.1640625" customWidth="1"/>
    <col min="19" max="19" width="5.6640625" customWidth="1"/>
  </cols>
  <sheetData>
    <row r="1" spans="1:19" ht="23" customHeight="1">
      <c r="A1" s="2" t="s">
        <v>220</v>
      </c>
      <c r="B1" s="2" t="s">
        <v>221</v>
      </c>
      <c r="C1" s="2" t="s">
        <v>221</v>
      </c>
      <c r="D1" s="36" t="s">
        <v>222</v>
      </c>
      <c r="E1" s="48"/>
      <c r="F1" s="49" t="s">
        <v>241</v>
      </c>
      <c r="G1" s="47"/>
      <c r="H1" s="39" t="s">
        <v>279</v>
      </c>
      <c r="I1" s="37" t="s">
        <v>291</v>
      </c>
      <c r="J1" s="54" t="s">
        <v>227</v>
      </c>
      <c r="K1" s="41"/>
      <c r="L1" s="41" t="s">
        <v>229</v>
      </c>
      <c r="M1" s="41" t="s">
        <v>231</v>
      </c>
      <c r="N1" s="38" t="s">
        <v>235</v>
      </c>
      <c r="O1" s="40" t="s">
        <v>236</v>
      </c>
      <c r="P1" s="41"/>
      <c r="Q1" s="41"/>
      <c r="R1" s="46"/>
      <c r="S1" s="30"/>
    </row>
    <row r="2" spans="1:19" ht="23" customHeight="1">
      <c r="A2" s="2"/>
      <c r="B2" s="2"/>
      <c r="C2" s="2" t="s">
        <v>257</v>
      </c>
      <c r="D2" s="42" t="s">
        <v>233</v>
      </c>
      <c r="E2" s="43" t="s">
        <v>223</v>
      </c>
      <c r="F2" s="44" t="s">
        <v>233</v>
      </c>
      <c r="G2" s="43" t="s">
        <v>234</v>
      </c>
      <c r="H2" s="43" t="s">
        <v>226</v>
      </c>
      <c r="I2" s="53" t="s">
        <v>292</v>
      </c>
      <c r="J2" s="55" t="s">
        <v>242</v>
      </c>
      <c r="K2" s="51" t="s">
        <v>287</v>
      </c>
      <c r="L2" s="45"/>
      <c r="M2" s="45" t="s">
        <v>276</v>
      </c>
      <c r="N2" s="43"/>
      <c r="O2" s="42" t="s">
        <v>237</v>
      </c>
      <c r="P2" s="45" t="s">
        <v>238</v>
      </c>
      <c r="Q2" s="45" t="s">
        <v>239</v>
      </c>
      <c r="R2" s="45"/>
      <c r="S2" s="9"/>
    </row>
    <row r="3" spans="1:19" ht="23" customHeight="1">
      <c r="A3">
        <v>6</v>
      </c>
      <c r="B3">
        <v>1</v>
      </c>
      <c r="C3" t="s">
        <v>256</v>
      </c>
      <c r="D3" s="32" t="s">
        <v>224</v>
      </c>
      <c r="E3" s="32" t="s">
        <v>225</v>
      </c>
      <c r="H3" s="24">
        <v>40261</v>
      </c>
      <c r="I3" t="s">
        <v>232</v>
      </c>
      <c r="J3" t="s">
        <v>282</v>
      </c>
      <c r="K3" t="s">
        <v>283</v>
      </c>
      <c r="L3" t="s">
        <v>230</v>
      </c>
      <c r="M3" t="s">
        <v>286</v>
      </c>
      <c r="N3" t="s">
        <v>286</v>
      </c>
      <c r="O3" t="s">
        <v>246</v>
      </c>
      <c r="P3" t="s">
        <v>243</v>
      </c>
      <c r="R3" t="s">
        <v>240</v>
      </c>
    </row>
    <row r="4" spans="1:19" ht="23" customHeight="1">
      <c r="A4">
        <v>7</v>
      </c>
      <c r="B4">
        <v>2</v>
      </c>
      <c r="C4" t="s">
        <v>256</v>
      </c>
      <c r="D4" s="33" t="s">
        <v>245</v>
      </c>
      <c r="E4" s="33" t="s">
        <v>249</v>
      </c>
      <c r="G4" t="s">
        <v>247</v>
      </c>
      <c r="H4" s="24">
        <v>40655</v>
      </c>
      <c r="I4" t="s">
        <v>290</v>
      </c>
      <c r="J4" t="s">
        <v>228</v>
      </c>
      <c r="K4" t="s">
        <v>288</v>
      </c>
      <c r="L4" t="s">
        <v>230</v>
      </c>
      <c r="M4" t="s">
        <v>244</v>
      </c>
      <c r="N4" t="s">
        <v>286</v>
      </c>
      <c r="O4" t="s">
        <v>281</v>
      </c>
      <c r="Q4" t="s">
        <v>248</v>
      </c>
      <c r="R4" t="s">
        <v>255</v>
      </c>
    </row>
    <row r="5" spans="1:19" ht="23" customHeight="1">
      <c r="A5">
        <v>8</v>
      </c>
      <c r="B5">
        <v>3</v>
      </c>
      <c r="C5" t="s">
        <v>256</v>
      </c>
      <c r="D5" s="33" t="s">
        <v>250</v>
      </c>
      <c r="E5" s="34" t="s">
        <v>252</v>
      </c>
      <c r="H5" s="24">
        <v>41115</v>
      </c>
      <c r="I5" t="s">
        <v>253</v>
      </c>
      <c r="J5" t="s">
        <v>228</v>
      </c>
      <c r="K5" s="52" t="s">
        <v>284</v>
      </c>
      <c r="L5" t="s">
        <v>230</v>
      </c>
      <c r="M5" t="s">
        <v>254</v>
      </c>
      <c r="N5" t="s">
        <v>251</v>
      </c>
      <c r="O5" t="s">
        <v>266</v>
      </c>
      <c r="R5" t="s">
        <v>255</v>
      </c>
    </row>
    <row r="6" spans="1:19" ht="23" customHeight="1">
      <c r="A6">
        <v>9</v>
      </c>
      <c r="B6">
        <v>4</v>
      </c>
      <c r="C6" t="s">
        <v>258</v>
      </c>
      <c r="D6" s="32" t="s">
        <v>275</v>
      </c>
      <c r="E6" s="32" t="s">
        <v>274</v>
      </c>
      <c r="H6" s="24">
        <v>41404</v>
      </c>
      <c r="I6" t="s">
        <v>280</v>
      </c>
      <c r="J6" t="s">
        <v>228</v>
      </c>
      <c r="K6" s="50" t="s">
        <v>289</v>
      </c>
      <c r="L6" t="s">
        <v>230</v>
      </c>
      <c r="M6" t="s">
        <v>285</v>
      </c>
      <c r="N6" t="s">
        <v>251</v>
      </c>
      <c r="O6" t="s">
        <v>267</v>
      </c>
    </row>
    <row r="7" spans="1:19" ht="23" customHeight="1">
      <c r="A7">
        <v>10</v>
      </c>
      <c r="B7">
        <v>5</v>
      </c>
      <c r="C7" t="s">
        <v>256</v>
      </c>
      <c r="D7" t="s">
        <v>277</v>
      </c>
      <c r="E7" t="s">
        <v>200</v>
      </c>
      <c r="H7" s="24">
        <v>41564</v>
      </c>
      <c r="I7" t="s">
        <v>265</v>
      </c>
      <c r="J7" t="s">
        <v>228</v>
      </c>
      <c r="K7" s="50"/>
      <c r="L7" t="s">
        <v>230</v>
      </c>
      <c r="M7" t="s">
        <v>278</v>
      </c>
      <c r="N7" t="s">
        <v>251</v>
      </c>
      <c r="O7" t="s">
        <v>473</v>
      </c>
    </row>
    <row r="8" spans="1:19" ht="23" customHeight="1"/>
    <row r="9" spans="1:19" ht="23" customHeight="1"/>
    <row r="10" spans="1:19" ht="23" customHeight="1"/>
  </sheetData>
  <phoneticPr fontId="8" type="noConversion"/>
  <pageMargins left="0" right="0" top="1" bottom="1" header="0.5" footer="0.5"/>
  <pageSetup paperSize="9" scale="86" orientation="landscape" horizontalDpi="4294967292" verticalDpi="4294967292"/>
  <headerFooter>
    <oddHeader>&amp;A&amp;RPage &amp;P</oddHeader>
  </headerFooter>
  <extLst>
    <ext xmlns:mx="http://schemas.microsoft.com/office/mac/excel/2008/main" uri="{64002731-A6B0-56B0-2670-7721B7C09600}">
      <mx:PLV Mode="0" OnePage="0" WScale="10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11</vt:i4>
      </vt:variant>
      <vt:variant>
        <vt:lpstr>Named Ranges</vt:lpstr>
      </vt:variant>
      <vt:variant>
        <vt:i4>6</vt:i4>
      </vt:variant>
    </vt:vector>
  </HeadingPairs>
  <TitlesOfParts>
    <vt:vector size="17" baseType="lpstr">
      <vt:lpstr>prep</vt:lpstr>
      <vt:lpstr>nutrients</vt:lpstr>
      <vt:lpstr>SBE6330</vt:lpstr>
      <vt:lpstr>CO2</vt:lpstr>
      <vt:lpstr>netCDF</vt:lpstr>
      <vt:lpstr>gridded data</vt:lpstr>
      <vt:lpstr>phytoplankton</vt:lpstr>
      <vt:lpstr>pgm n log</vt:lpstr>
      <vt:lpstr>nutrient summary</vt:lpstr>
      <vt:lpstr>plots</vt:lpstr>
      <vt:lpstr>CTDs</vt:lpstr>
      <vt:lpstr>'CO2'!Print_Area</vt:lpstr>
      <vt:lpstr>'nutrient summary'!Print_Area</vt:lpstr>
      <vt:lpstr>nutrients!Print_Area</vt:lpstr>
      <vt:lpstr>phytoplankton!Print_Area</vt:lpstr>
      <vt:lpstr>'CO2'!RAS5_tCO2</vt:lpstr>
      <vt:lpstr>nutrients!ss2013_v06RAS5Hydro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Diana Davies</dc:creator>
  <cp:lastModifiedBy>Microsoft Office User</cp:lastModifiedBy>
  <cp:lastPrinted>2014-04-14T23:54:52Z</cp:lastPrinted>
  <dcterms:created xsi:type="dcterms:W3CDTF">2013-05-08T02:24:02Z</dcterms:created>
  <dcterms:modified xsi:type="dcterms:W3CDTF">2020-07-07T04:07:58Z</dcterms:modified>
</cp:coreProperties>
</file>