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359/Desktop/"/>
    </mc:Choice>
  </mc:AlternateContent>
  <xr:revisionPtr revIDLastSave="0" documentId="13_ncr:1_{FF6854F0-45E7-534B-A845-F61C6C9CBBE6}" xr6:coauthVersionLast="36" xr6:coauthVersionMax="36" xr10:uidLastSave="{00000000-0000-0000-0000-000000000000}"/>
  <bookViews>
    <workbookView xWindow="2920" yWindow="460" windowWidth="25880" windowHeight="17540" tabRatio="500" activeTab="7" xr2:uid="{00000000-000D-0000-FFFF-FFFF00000000}"/>
  </bookViews>
  <sheets>
    <sheet name="setup" sheetId="1" r:id="rId1"/>
    <sheet name="weights" sheetId="2" r:id="rId2"/>
    <sheet name="log" sheetId="3" r:id="rId3"/>
    <sheet name="DIC alk" sheetId="4" r:id="rId4"/>
    <sheet name="nutrients" sheetId="5" r:id="rId5"/>
    <sheet name="isus" sheetId="6" r:id="rId6"/>
    <sheet name="plots" sheetId="7" r:id="rId7"/>
    <sheet name="netcdf" sheetId="8" r:id="rId8"/>
    <sheet name="SBE6330" sheetId="10" r:id="rId9"/>
    <sheet name="phyto" sheetId="9" r:id="rId10"/>
  </sheets>
  <externalReferences>
    <externalReference r:id="rId11"/>
    <externalReference r:id="rId12"/>
  </externalReferences>
  <definedNames>
    <definedName name="_xlnm.Print_Area" localSheetId="3">'DIC alk'!$A$1:$E$36</definedName>
    <definedName name="_xlnm.Print_Area" localSheetId="4">nutrients!$A$1:$B$44</definedName>
    <definedName name="_xlnm.Print_Area" localSheetId="0">setup!$A$1:$J$43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2" i="5" l="1"/>
  <c r="AD43" i="5"/>
  <c r="AC42" i="5"/>
  <c r="AC43" i="5"/>
  <c r="AB42" i="5"/>
  <c r="AF42" i="5" s="1"/>
  <c r="AB43" i="5"/>
  <c r="AF43" i="5" s="1"/>
  <c r="AD35" i="5"/>
  <c r="AD36" i="5"/>
  <c r="AD37" i="5"/>
  <c r="AD38" i="5"/>
  <c r="AD39" i="5"/>
  <c r="AD34" i="5"/>
  <c r="AC35" i="5"/>
  <c r="AC36" i="5"/>
  <c r="AC37" i="5"/>
  <c r="AC38" i="5"/>
  <c r="AC39" i="5"/>
  <c r="AC34" i="5"/>
  <c r="AB35" i="5"/>
  <c r="AG35" i="5" s="1"/>
  <c r="AB36" i="5"/>
  <c r="AG36" i="5" s="1"/>
  <c r="AB37" i="5"/>
  <c r="AG37" i="5" s="1"/>
  <c r="AB38" i="5"/>
  <c r="AG38" i="5" s="1"/>
  <c r="AB39" i="5"/>
  <c r="AG39" i="5" s="1"/>
  <c r="AB34" i="5"/>
  <c r="AF39" i="5"/>
  <c r="AF34" i="5"/>
  <c r="AG34" i="5" l="1"/>
  <c r="AF36" i="5"/>
  <c r="AF35" i="5"/>
  <c r="AF38" i="5"/>
  <c r="AF37" i="5"/>
  <c r="R5" i="8"/>
  <c r="V5" i="8"/>
  <c r="T5" i="8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5" i="5"/>
  <c r="J5" i="5"/>
  <c r="J35" i="5"/>
  <c r="J36" i="5"/>
  <c r="J37" i="5"/>
  <c r="J38" i="5"/>
  <c r="J39" i="5"/>
  <c r="J42" i="5"/>
  <c r="J43" i="5"/>
  <c r="J34" i="5"/>
  <c r="K35" i="5"/>
  <c r="K36" i="5"/>
  <c r="K37" i="5"/>
  <c r="K38" i="5"/>
  <c r="K39" i="5"/>
  <c r="K42" i="5"/>
  <c r="K43" i="5"/>
  <c r="K34" i="5"/>
  <c r="P11" i="8" l="1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10" i="8"/>
  <c r="M11" i="8" l="1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10" i="8"/>
  <c r="B5" i="10"/>
  <c r="J5" i="10" s="1"/>
  <c r="B26" i="10"/>
  <c r="J26" i="10" s="1"/>
  <c r="B25" i="10"/>
  <c r="B24" i="10"/>
  <c r="J24" i="10" s="1"/>
  <c r="B23" i="10"/>
  <c r="J23" i="10" s="1"/>
  <c r="B22" i="10"/>
  <c r="J22" i="10" s="1"/>
  <c r="B21" i="10"/>
  <c r="J21" i="10" s="1"/>
  <c r="B20" i="10"/>
  <c r="J20" i="10" s="1"/>
  <c r="B19" i="10"/>
  <c r="J19" i="10" s="1"/>
  <c r="B17" i="10"/>
  <c r="J17" i="10" s="1"/>
  <c r="J25" i="10"/>
  <c r="B18" i="10"/>
  <c r="J18" i="10" s="1"/>
  <c r="B16" i="10"/>
  <c r="J16" i="10" s="1"/>
  <c r="B15" i="10"/>
  <c r="J15" i="10" s="1"/>
  <c r="B14" i="10"/>
  <c r="J14" i="10" s="1"/>
  <c r="B13" i="10"/>
  <c r="J13" i="10" s="1"/>
  <c r="B12" i="10" l="1"/>
  <c r="J12" i="10" s="1"/>
  <c r="B11" i="10"/>
  <c r="J11" i="10" s="1"/>
  <c r="B10" i="10"/>
  <c r="J10" i="10" s="1"/>
  <c r="B9" i="10"/>
  <c r="J9" i="10" s="1"/>
  <c r="B8" i="10"/>
  <c r="J8" i="10" s="1"/>
  <c r="B7" i="10"/>
  <c r="J7" i="10" s="1"/>
  <c r="B6" i="10"/>
  <c r="J6" i="10" s="1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5" i="5"/>
  <c r="B4" i="10"/>
  <c r="J4" i="10" s="1"/>
  <c r="B3" i="10"/>
  <c r="J3" i="10" s="1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" i="2"/>
  <c r="V7" i="5"/>
  <c r="AA7" i="5" s="1"/>
  <c r="V8" i="5"/>
  <c r="V9" i="5"/>
  <c r="O8" i="4" s="1"/>
  <c r="V10" i="5"/>
  <c r="AA10" i="5" s="1"/>
  <c r="V11" i="5"/>
  <c r="AA11" i="5" s="1"/>
  <c r="V12" i="5"/>
  <c r="V13" i="5"/>
  <c r="O12" i="4" s="1"/>
  <c r="V14" i="5"/>
  <c r="AA14" i="5" s="1"/>
  <c r="V15" i="5"/>
  <c r="AA15" i="5" s="1"/>
  <c r="V16" i="5"/>
  <c r="V17" i="5"/>
  <c r="O16" i="4" s="1"/>
  <c r="V18" i="5"/>
  <c r="AA18" i="5" s="1"/>
  <c r="V19" i="5"/>
  <c r="AA19" i="5" s="1"/>
  <c r="V20" i="5"/>
  <c r="O19" i="4" s="1"/>
  <c r="P19" i="4" s="1"/>
  <c r="X25" i="8" s="1"/>
  <c r="V21" i="5"/>
  <c r="O20" i="4" s="1"/>
  <c r="V22" i="5"/>
  <c r="AA22" i="5" s="1"/>
  <c r="V23" i="5"/>
  <c r="AA23" i="5" s="1"/>
  <c r="V24" i="5"/>
  <c r="V25" i="5"/>
  <c r="O24" i="4" s="1"/>
  <c r="V26" i="5"/>
  <c r="AA26" i="5" s="1"/>
  <c r="V27" i="5"/>
  <c r="AA27" i="5" s="1"/>
  <c r="V28" i="5"/>
  <c r="V5" i="5"/>
  <c r="O4" i="4" s="1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10" i="8"/>
  <c r="F40" i="5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J4" i="2"/>
  <c r="I4" i="2"/>
  <c r="H5" i="2"/>
  <c r="H6" i="2"/>
  <c r="H7" i="2"/>
  <c r="H8" i="2"/>
  <c r="K8" i="2" s="1"/>
  <c r="H9" i="2"/>
  <c r="H10" i="2"/>
  <c r="H11" i="2"/>
  <c r="K11" i="2" s="1"/>
  <c r="H12" i="2"/>
  <c r="K12" i="2" s="1"/>
  <c r="H13" i="2"/>
  <c r="H14" i="2"/>
  <c r="H15" i="2"/>
  <c r="H16" i="2"/>
  <c r="K16" i="2" s="1"/>
  <c r="H17" i="2"/>
  <c r="H18" i="2"/>
  <c r="H19" i="2"/>
  <c r="K19" i="2" s="1"/>
  <c r="H20" i="2"/>
  <c r="K20" i="2" s="1"/>
  <c r="H21" i="2"/>
  <c r="H22" i="2"/>
  <c r="H23" i="2"/>
  <c r="H24" i="2"/>
  <c r="K24" i="2" s="1"/>
  <c r="H25" i="2"/>
  <c r="H26" i="2"/>
  <c r="H27" i="2"/>
  <c r="K27" i="2" s="1"/>
  <c r="H28" i="2"/>
  <c r="K28" i="2" s="1"/>
  <c r="H29" i="2"/>
  <c r="H30" i="2"/>
  <c r="H31" i="2"/>
  <c r="H32" i="2"/>
  <c r="K32" i="2" s="1"/>
  <c r="H33" i="2"/>
  <c r="H34" i="2"/>
  <c r="H35" i="2"/>
  <c r="K35" i="2" s="1"/>
  <c r="H36" i="2"/>
  <c r="K36" i="2" s="1"/>
  <c r="H37" i="2"/>
  <c r="H38" i="2"/>
  <c r="H39" i="2"/>
  <c r="H40" i="2"/>
  <c r="K40" i="2" s="1"/>
  <c r="H41" i="2"/>
  <c r="H42" i="2"/>
  <c r="K42" i="2" s="1"/>
  <c r="H43" i="2"/>
  <c r="K43" i="2" s="1"/>
  <c r="H44" i="2"/>
  <c r="K44" i="2" s="1"/>
  <c r="H45" i="2"/>
  <c r="H46" i="2"/>
  <c r="K46" i="2" s="1"/>
  <c r="H47" i="2"/>
  <c r="H48" i="2"/>
  <c r="K48" i="2" s="1"/>
  <c r="H49" i="2"/>
  <c r="H50" i="2"/>
  <c r="K50" i="2" s="1"/>
  <c r="H51" i="2"/>
  <c r="K51" i="2" s="1"/>
  <c r="H4" i="2"/>
  <c r="K4" i="2" s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5" i="5"/>
  <c r="C81" i="5"/>
  <c r="D81" i="5"/>
  <c r="E81" i="5"/>
  <c r="F81" i="5"/>
  <c r="G81" i="5"/>
  <c r="H81" i="5"/>
  <c r="I81" i="5"/>
  <c r="B81" i="5"/>
  <c r="C80" i="5"/>
  <c r="D80" i="5"/>
  <c r="E80" i="5"/>
  <c r="F80" i="5"/>
  <c r="G80" i="5"/>
  <c r="H80" i="5"/>
  <c r="I80" i="5"/>
  <c r="B80" i="5"/>
  <c r="F4" i="6"/>
  <c r="B97" i="5"/>
  <c r="F24" i="6"/>
  <c r="F23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78" i="5"/>
  <c r="B78" i="5"/>
  <c r="F77" i="5"/>
  <c r="G76" i="5"/>
  <c r="F76" i="5"/>
  <c r="C76" i="5"/>
  <c r="B76" i="5"/>
  <c r="D73" i="5"/>
  <c r="C73" i="5"/>
  <c r="B73" i="5"/>
  <c r="Y5" i="5" l="1"/>
  <c r="AB5" i="5" s="1"/>
  <c r="Y13" i="5"/>
  <c r="Z21" i="5"/>
  <c r="AC21" i="5" s="1"/>
  <c r="AA5" i="5"/>
  <c r="AA13" i="5"/>
  <c r="AD13" i="5" s="1"/>
  <c r="K47" i="2"/>
  <c r="K39" i="2"/>
  <c r="K31" i="2"/>
  <c r="K23" i="2"/>
  <c r="K15" i="2"/>
  <c r="K7" i="2"/>
  <c r="V27" i="8"/>
  <c r="AD22" i="5"/>
  <c r="R18" i="8"/>
  <c r="AB13" i="5"/>
  <c r="X14" i="5"/>
  <c r="Y25" i="5"/>
  <c r="Y9" i="5"/>
  <c r="Z17" i="5"/>
  <c r="AA25" i="5"/>
  <c r="AA9" i="5"/>
  <c r="X5" i="5"/>
  <c r="X25" i="5"/>
  <c r="X21" i="5"/>
  <c r="X17" i="5"/>
  <c r="X13" i="5"/>
  <c r="X9" i="5"/>
  <c r="V31" i="8"/>
  <c r="AD26" i="5"/>
  <c r="V19" i="8"/>
  <c r="AD14" i="5"/>
  <c r="V10" i="8"/>
  <c r="AD5" i="5"/>
  <c r="AG5" i="5" s="1"/>
  <c r="T26" i="8"/>
  <c r="X22" i="5"/>
  <c r="Y21" i="5"/>
  <c r="Z5" i="5"/>
  <c r="Z13" i="5"/>
  <c r="AA21" i="5"/>
  <c r="R10" i="8"/>
  <c r="X28" i="5"/>
  <c r="X24" i="5"/>
  <c r="X20" i="5"/>
  <c r="X16" i="5"/>
  <c r="X12" i="5"/>
  <c r="X8" i="5"/>
  <c r="V23" i="8"/>
  <c r="AD18" i="5"/>
  <c r="V15" i="8"/>
  <c r="AD10" i="5"/>
  <c r="V18" i="8"/>
  <c r="X26" i="5"/>
  <c r="X18" i="5"/>
  <c r="X10" i="5"/>
  <c r="K49" i="2"/>
  <c r="K45" i="2"/>
  <c r="K41" i="2"/>
  <c r="K37" i="2"/>
  <c r="K33" i="2"/>
  <c r="K29" i="2"/>
  <c r="K25" i="2"/>
  <c r="K5" i="2"/>
  <c r="V32" i="8"/>
  <c r="AD27" i="5"/>
  <c r="V28" i="8"/>
  <c r="AD23" i="5"/>
  <c r="V24" i="8"/>
  <c r="AD19" i="5"/>
  <c r="V20" i="8"/>
  <c r="AD15" i="5"/>
  <c r="V16" i="8"/>
  <c r="AD11" i="5"/>
  <c r="V12" i="8"/>
  <c r="AD7" i="5"/>
  <c r="Y17" i="5"/>
  <c r="Z25" i="5"/>
  <c r="Z9" i="5"/>
  <c r="AA17" i="5"/>
  <c r="X27" i="5"/>
  <c r="X23" i="5"/>
  <c r="X19" i="5"/>
  <c r="X15" i="5"/>
  <c r="X11" i="5"/>
  <c r="X7" i="5"/>
  <c r="K21" i="2"/>
  <c r="K17" i="2"/>
  <c r="K13" i="2"/>
  <c r="K9" i="2"/>
  <c r="Q4" i="4"/>
  <c r="Z10" i="8" s="1"/>
  <c r="P4" i="4"/>
  <c r="X10" i="8" s="1"/>
  <c r="Q24" i="4"/>
  <c r="Z30" i="8" s="1"/>
  <c r="P24" i="4"/>
  <c r="X30" i="8" s="1"/>
  <c r="Q20" i="4"/>
  <c r="Z26" i="8" s="1"/>
  <c r="P20" i="4"/>
  <c r="X26" i="8" s="1"/>
  <c r="Q16" i="4"/>
  <c r="Z22" i="8" s="1"/>
  <c r="P16" i="4"/>
  <c r="X22" i="8" s="1"/>
  <c r="Q12" i="4"/>
  <c r="Z18" i="8" s="1"/>
  <c r="P12" i="4"/>
  <c r="X18" i="8" s="1"/>
  <c r="Q8" i="4"/>
  <c r="Z14" i="8" s="1"/>
  <c r="P8" i="4"/>
  <c r="X14" i="8" s="1"/>
  <c r="AA28" i="5"/>
  <c r="Z28" i="5"/>
  <c r="Y28" i="5"/>
  <c r="AA24" i="5"/>
  <c r="Z24" i="5"/>
  <c r="Y24" i="5"/>
  <c r="AA20" i="5"/>
  <c r="Z20" i="5"/>
  <c r="Y20" i="5"/>
  <c r="AA16" i="5"/>
  <c r="Z16" i="5"/>
  <c r="Y16" i="5"/>
  <c r="AA12" i="5"/>
  <c r="Z12" i="5"/>
  <c r="Y12" i="5"/>
  <c r="V6" i="5"/>
  <c r="X6" i="5" s="1"/>
  <c r="AA8" i="5"/>
  <c r="Z8" i="5"/>
  <c r="Y8" i="5"/>
  <c r="O15" i="4"/>
  <c r="O27" i="4"/>
  <c r="O11" i="4"/>
  <c r="Q19" i="4"/>
  <c r="Z25" i="8" s="1"/>
  <c r="K38" i="2"/>
  <c r="K34" i="2"/>
  <c r="K30" i="2"/>
  <c r="K26" i="2"/>
  <c r="K22" i="2"/>
  <c r="K18" i="2"/>
  <c r="K14" i="2"/>
  <c r="K10" i="2"/>
  <c r="K6" i="2"/>
  <c r="O23" i="4"/>
  <c r="O7" i="4"/>
  <c r="O26" i="4"/>
  <c r="O22" i="4"/>
  <c r="O18" i="4"/>
  <c r="O14" i="4"/>
  <c r="O10" i="4"/>
  <c r="O6" i="4"/>
  <c r="V29" i="5"/>
  <c r="Y27" i="5"/>
  <c r="Y23" i="5"/>
  <c r="Y19" i="5"/>
  <c r="Y15" i="5"/>
  <c r="Y11" i="5"/>
  <c r="Y7" i="5"/>
  <c r="Z27" i="5"/>
  <c r="Z23" i="5"/>
  <c r="Z19" i="5"/>
  <c r="Z15" i="5"/>
  <c r="Z11" i="5"/>
  <c r="Z7" i="5"/>
  <c r="O25" i="4"/>
  <c r="O21" i="4"/>
  <c r="O17" i="4"/>
  <c r="O13" i="4"/>
  <c r="O9" i="4"/>
  <c r="Y26" i="5"/>
  <c r="Y22" i="5"/>
  <c r="Y18" i="5"/>
  <c r="Y14" i="5"/>
  <c r="Y10" i="5"/>
  <c r="Z26" i="5"/>
  <c r="Z22" i="5"/>
  <c r="Z18" i="5"/>
  <c r="Z14" i="5"/>
  <c r="Z10" i="5"/>
  <c r="T19" i="8" l="1"/>
  <c r="AC14" i="5"/>
  <c r="T20" i="8"/>
  <c r="AC15" i="5"/>
  <c r="R13" i="8"/>
  <c r="AB8" i="5"/>
  <c r="V25" i="8"/>
  <c r="AD20" i="5"/>
  <c r="R22" i="8"/>
  <c r="AB17" i="5"/>
  <c r="T23" i="8"/>
  <c r="AC18" i="5"/>
  <c r="T24" i="8"/>
  <c r="AC19" i="5"/>
  <c r="R16" i="8"/>
  <c r="AB11" i="5"/>
  <c r="R32" i="8"/>
  <c r="AB27" i="5"/>
  <c r="T13" i="8"/>
  <c r="AC8" i="5"/>
  <c r="T17" i="8"/>
  <c r="AC12" i="5"/>
  <c r="V21" i="8"/>
  <c r="AD16" i="5"/>
  <c r="R29" i="8"/>
  <c r="AB24" i="5"/>
  <c r="T33" i="8"/>
  <c r="AC28" i="5"/>
  <c r="V22" i="8"/>
  <c r="AD17" i="5"/>
  <c r="V26" i="8"/>
  <c r="AD21" i="5"/>
  <c r="R14" i="8"/>
  <c r="AB9" i="5"/>
  <c r="R15" i="8"/>
  <c r="AB10" i="5"/>
  <c r="R28" i="8"/>
  <c r="AB23" i="5"/>
  <c r="R17" i="8"/>
  <c r="AB12" i="5"/>
  <c r="R33" i="8"/>
  <c r="AB28" i="5"/>
  <c r="AG13" i="5"/>
  <c r="R23" i="8"/>
  <c r="AB18" i="5"/>
  <c r="T12" i="8"/>
  <c r="AC7" i="5"/>
  <c r="T28" i="8"/>
  <c r="AC23" i="5"/>
  <c r="R20" i="8"/>
  <c r="AB15" i="5"/>
  <c r="V13" i="8"/>
  <c r="AD8" i="5"/>
  <c r="V17" i="8"/>
  <c r="AD12" i="5"/>
  <c r="R25" i="8"/>
  <c r="AB20" i="5"/>
  <c r="T29" i="8"/>
  <c r="AC24" i="5"/>
  <c r="V33" i="8"/>
  <c r="AD28" i="5"/>
  <c r="AC9" i="5"/>
  <c r="T14" i="8"/>
  <c r="T18" i="8"/>
  <c r="AC13" i="5"/>
  <c r="AF13" i="5" s="1"/>
  <c r="V14" i="8"/>
  <c r="AD9" i="5"/>
  <c r="R30" i="8"/>
  <c r="AB25" i="5"/>
  <c r="R31" i="8"/>
  <c r="AB26" i="5"/>
  <c r="R12" i="8"/>
  <c r="AB7" i="5"/>
  <c r="T21" i="8"/>
  <c r="AC16" i="5"/>
  <c r="R26" i="8"/>
  <c r="AB21" i="5"/>
  <c r="T22" i="8"/>
  <c r="AC17" i="5"/>
  <c r="R19" i="8"/>
  <c r="AB14" i="5"/>
  <c r="T27" i="8"/>
  <c r="AC22" i="5"/>
  <c r="T15" i="8"/>
  <c r="AC10" i="5"/>
  <c r="T31" i="8"/>
  <c r="AC26" i="5"/>
  <c r="R27" i="8"/>
  <c r="AB22" i="5"/>
  <c r="T16" i="8"/>
  <c r="AC11" i="5"/>
  <c r="T32" i="8"/>
  <c r="AC27" i="5"/>
  <c r="R24" i="8"/>
  <c r="AB19" i="5"/>
  <c r="R21" i="8"/>
  <c r="AB16" i="5"/>
  <c r="T25" i="8"/>
  <c r="AC20" i="5"/>
  <c r="V29" i="8"/>
  <c r="AD24" i="5"/>
  <c r="AC25" i="5"/>
  <c r="T30" i="8"/>
  <c r="T10" i="8"/>
  <c r="AC5" i="5"/>
  <c r="AF5" i="5" s="1"/>
  <c r="V30" i="8"/>
  <c r="AD25" i="5"/>
  <c r="Q21" i="4"/>
  <c r="Z27" i="8" s="1"/>
  <c r="P21" i="4"/>
  <c r="X27" i="8" s="1"/>
  <c r="P10" i="4"/>
  <c r="X16" i="8" s="1"/>
  <c r="Q10" i="4"/>
  <c r="Z16" i="8" s="1"/>
  <c r="P26" i="4"/>
  <c r="X32" i="8" s="1"/>
  <c r="Q26" i="4"/>
  <c r="Z32" i="8" s="1"/>
  <c r="Q9" i="4"/>
  <c r="Z15" i="8" s="1"/>
  <c r="P9" i="4"/>
  <c r="X15" i="8" s="1"/>
  <c r="Q25" i="4"/>
  <c r="Z31" i="8" s="1"/>
  <c r="P25" i="4"/>
  <c r="X31" i="8" s="1"/>
  <c r="P14" i="4"/>
  <c r="X20" i="8" s="1"/>
  <c r="Q14" i="4"/>
  <c r="Z20" i="8" s="1"/>
  <c r="P11" i="4"/>
  <c r="X17" i="8" s="1"/>
  <c r="Q11" i="4"/>
  <c r="Z17" i="8" s="1"/>
  <c r="Q13" i="4"/>
  <c r="Z19" i="8" s="1"/>
  <c r="P13" i="4"/>
  <c r="X19" i="8" s="1"/>
  <c r="P18" i="4"/>
  <c r="X24" i="8" s="1"/>
  <c r="Q18" i="4"/>
  <c r="Z24" i="8" s="1"/>
  <c r="P23" i="4"/>
  <c r="X29" i="8" s="1"/>
  <c r="Q23" i="4"/>
  <c r="Z29" i="8" s="1"/>
  <c r="P27" i="4"/>
  <c r="X33" i="8" s="1"/>
  <c r="Q27" i="4"/>
  <c r="Z33" i="8" s="1"/>
  <c r="P7" i="4"/>
  <c r="X13" i="8" s="1"/>
  <c r="Q7" i="4"/>
  <c r="Z13" i="8" s="1"/>
  <c r="Q17" i="4"/>
  <c r="Z23" i="8" s="1"/>
  <c r="P17" i="4"/>
  <c r="X23" i="8" s="1"/>
  <c r="P6" i="4"/>
  <c r="X12" i="8" s="1"/>
  <c r="Q6" i="4"/>
  <c r="Z12" i="8" s="1"/>
  <c r="P22" i="4"/>
  <c r="X28" i="8" s="1"/>
  <c r="Q22" i="4"/>
  <c r="Z28" i="8" s="1"/>
  <c r="P15" i="4"/>
  <c r="X21" i="8" s="1"/>
  <c r="Q15" i="4"/>
  <c r="Z21" i="8" s="1"/>
  <c r="AA6" i="5"/>
  <c r="Z6" i="5"/>
  <c r="Y6" i="5"/>
  <c r="O5" i="4"/>
  <c r="AG19" i="5" l="1"/>
  <c r="AF19" i="5"/>
  <c r="AG26" i="5"/>
  <c r="AF26" i="5"/>
  <c r="AG12" i="5"/>
  <c r="AF12" i="5"/>
  <c r="AG11" i="5"/>
  <c r="AF11" i="5"/>
  <c r="T11" i="8"/>
  <c r="AC6" i="5"/>
  <c r="AF16" i="5"/>
  <c r="AG16" i="5"/>
  <c r="AG22" i="5"/>
  <c r="AF22" i="5"/>
  <c r="AG14" i="5"/>
  <c r="AF14" i="5"/>
  <c r="AG21" i="5"/>
  <c r="AF21" i="5"/>
  <c r="AG7" i="5"/>
  <c r="AF7" i="5"/>
  <c r="AF25" i="5"/>
  <c r="AG25" i="5"/>
  <c r="AG20" i="5"/>
  <c r="AF20" i="5"/>
  <c r="AG18" i="5"/>
  <c r="AF18" i="5"/>
  <c r="AG28" i="5"/>
  <c r="AF28" i="5"/>
  <c r="AG23" i="5"/>
  <c r="AF23" i="5"/>
  <c r="AG9" i="5"/>
  <c r="AF9" i="5"/>
  <c r="AG24" i="5"/>
  <c r="AF24" i="5"/>
  <c r="AG27" i="5"/>
  <c r="AF27" i="5"/>
  <c r="AF17" i="5"/>
  <c r="AG17" i="5"/>
  <c r="AF8" i="5"/>
  <c r="AG8" i="5"/>
  <c r="AG15" i="5"/>
  <c r="AF15" i="5"/>
  <c r="AG10" i="5"/>
  <c r="AF10" i="5"/>
  <c r="R11" i="8"/>
  <c r="AB6" i="5"/>
  <c r="V11" i="8"/>
  <c r="AD6" i="5"/>
  <c r="Q5" i="4"/>
  <c r="Z11" i="8" s="1"/>
  <c r="P5" i="4"/>
  <c r="X11" i="8" s="1"/>
  <c r="B30" i="4"/>
  <c r="AG6" i="5" l="1"/>
  <c r="AF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Davies</author>
  </authors>
  <commentList>
    <comment ref="O29" authorId="0" shapeId="0" xr:uid="{00000000-0006-0000-0400-000001000000}">
      <text>
        <r>
          <rPr>
            <b/>
            <sz val="9"/>
            <color rgb="FF000000"/>
            <rFont val="Calibri"/>
            <family val="2"/>
          </rPr>
          <t>Diana Davies: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equivalent to CTD40 at 6m. For sed trap brine prep.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Davies</author>
  </authors>
  <commentList>
    <comment ref="C17" authorId="0" shapeId="0" xr:uid="{00000000-0006-0000-0500-000001000000}">
      <text>
        <r>
          <rPr>
            <b/>
            <sz val="9"/>
            <color indexed="81"/>
            <rFont val="Calibri"/>
            <family val="2"/>
          </rPr>
          <t>Diana Davies:</t>
        </r>
        <r>
          <rPr>
            <sz val="9"/>
            <color indexed="81"/>
            <rFont val="Calibri"/>
            <family val="2"/>
          </rPr>
          <t xml:space="preserve">
16:00 1.267
17:00 0.25
noisy
eyeballed plot.</t>
        </r>
      </text>
    </comment>
  </commentList>
</comments>
</file>

<file path=xl/sharedStrings.xml><?xml version="1.0" encoding="utf-8"?>
<sst xmlns="http://schemas.openxmlformats.org/spreadsheetml/2006/main" count="1298" uniqueCount="721">
  <si>
    <t>start (see RAS flushing.docx)</t>
  </si>
  <si>
    <t>Tedlar bags</t>
  </si>
  <si>
    <t>odd numbers</t>
  </si>
  <si>
    <t xml:space="preserve">Unbuffered Glutaraldehyde, 20mL per bag in outside row (odd numbers). One glass bead per bag. </t>
  </si>
  <si>
    <t>even numbers</t>
  </si>
  <si>
    <t>250uL saturated mercuric chloride inserted into the bag with a long needle.</t>
  </si>
  <si>
    <t>prime (see RAS5_prime_poison_2013)</t>
  </si>
  <si>
    <t>bubbles in the feed tubes can be chased out with a long needle</t>
  </si>
  <si>
    <t>Hardware</t>
  </si>
  <si>
    <t>odds</t>
  </si>
  <si>
    <t>polypropylene nuts replaced with delrin (green), sufficient remain to do Apollo.</t>
  </si>
  <si>
    <t>all tops</t>
  </si>
  <si>
    <t>bleed capillary nuts all replaced with delrin (blue).</t>
  </si>
  <si>
    <t>acrylic tubes</t>
  </si>
  <si>
    <t>Need to do</t>
  </si>
  <si>
    <t>make up more capillary tubes for pressure compensation, 3 were comprehensively blocked.</t>
  </si>
  <si>
    <t>Breakage on recovery</t>
  </si>
  <si>
    <t>MQ in outer acrylic tube.</t>
  </si>
  <si>
    <t>DEPLOYMENT:</t>
  </si>
  <si>
    <t>replace pump driven magnet and pins on return.</t>
  </si>
  <si>
    <t>setB-1326-A Tedlar 2013.</t>
  </si>
  <si>
    <t>RAS3-48-500FH</t>
  </si>
  <si>
    <t>serial no: 11906-01</t>
  </si>
  <si>
    <t>copious flushing with MQ with bypass tubes.</t>
  </si>
  <si>
    <t>bags squeezed flat after 5mL boiled MQ so volume of prime less than 3mL, need the volume of the feed tube only.</t>
  </si>
  <si>
    <t>all prime water is fresh MQ, boiled to degass.</t>
  </si>
  <si>
    <t>bad batch, some showing fibres, rinsed, make part of protocol.</t>
  </si>
  <si>
    <t>machine the bag spanner thickness down by 2mm.</t>
  </si>
  <si>
    <t>last to be deployed on Pulse mooring.</t>
  </si>
  <si>
    <t>RECOVERY:</t>
  </si>
  <si>
    <t>INV2015_V01</t>
  </si>
  <si>
    <t>Pulse11 tangled around propellors and RAS free drifting before recovery</t>
  </si>
  <si>
    <t>marine epoxy epifill (successful repair) used to reglue rebates that had peeled out survived deployment. One Mclane tube developed a leak at the prime stage.</t>
  </si>
  <si>
    <t>bag heat seal opened at bottom #</t>
  </si>
  <si>
    <t>Artemis RAS 6 Pulse11</t>
  </si>
  <si>
    <t>Date on board:</t>
  </si>
  <si>
    <t>Date deployment:</t>
  </si>
  <si>
    <t xml:space="preserve"> Software version:  ras500_7.c</t>
  </si>
  <si>
    <t xml:space="preserve"> Compiled:          Aug 24 2005 14:55:26</t>
  </si>
  <si>
    <t xml:space="preserve"> Electronics S/N:   ML11906-01</t>
  </si>
  <si>
    <t xml:space="preserve"> Temperature probe:     Internal</t>
  </si>
  <si>
    <t xml:space="preserve"> Data recording start time = 03/19/2015 02:28:19</t>
  </si>
  <si>
    <t xml:space="preserve"> Data recording stop time  = 03/09/2016 17:12:18</t>
  </si>
  <si>
    <t xml:space="preserve"> HEADER</t>
  </si>
  <si>
    <t xml:space="preserve"> ______</t>
  </si>
  <si>
    <t xml:space="preserve"> Pulse-11-2015</t>
  </si>
  <si>
    <t xml:space="preserve"> SAMPLE PARAMETERS</t>
  </si>
  <si>
    <t xml:space="preserve"> _________________</t>
  </si>
  <si>
    <t xml:space="preserve"> Pre-sample acid:</t>
  </si>
  <si>
    <t xml:space="preserve"> Acid flush volume       [ml]      = 5</t>
  </si>
  <si>
    <t xml:space="preserve"> Acid flush time limit   [minutes] = 1</t>
  </si>
  <si>
    <t xml:space="preserve"> Acid exposure delay     [minutes] = 1</t>
  </si>
  <si>
    <t xml:space="preserve"> Water Flush:</t>
  </si>
  <si>
    <t xml:space="preserve"> Water flush volume      [ml]      = 100</t>
  </si>
  <si>
    <t xml:space="preserve"> Water flush time limit  [minutes] = 5</t>
  </si>
  <si>
    <t xml:space="preserve"> Sample:</t>
  </si>
  <si>
    <t xml:space="preserve"> Sample volume           [ml]      = 500</t>
  </si>
  <si>
    <t xml:space="preserve"> Sample time limit       [minutes] = 25</t>
  </si>
  <si>
    <t xml:space="preserve"> Post-sample acid:</t>
  </si>
  <si>
    <t xml:space="preserve"> Acid flush volume       [ml]      = 4</t>
  </si>
  <si>
    <t xml:space="preserve"> SCHEDULE</t>
  </si>
  <si>
    <t xml:space="preserve"> ________</t>
  </si>
  <si>
    <t xml:space="preserve"> Event  1 of 48 @ 03/30/2015 16:00:00</t>
  </si>
  <si>
    <t xml:space="preserve"> Event  2 of 48 @ 03/30/2015 17:00:00</t>
  </si>
  <si>
    <t xml:space="preserve"> Event  3 of 48 @ 04/14/2015 16:00:00</t>
  </si>
  <si>
    <t xml:space="preserve"> Event  4 of 48 @ 04/14/2015 17:00:00</t>
  </si>
  <si>
    <t xml:space="preserve"> Event  5 of 48 @ 04/29/2015 16:00:00</t>
  </si>
  <si>
    <t xml:space="preserve"> Event  6 of 48 @ 04/29/2015 17:00:00</t>
  </si>
  <si>
    <t xml:space="preserve"> Event  7 of 48 @ 05/14/2015 16:00:00</t>
  </si>
  <si>
    <t xml:space="preserve"> Event  8 of 48 @ 05/14/2015 17:00:00</t>
  </si>
  <si>
    <t xml:space="preserve"> Event  9 of 48 @ 05/29/2015 16:00:00</t>
  </si>
  <si>
    <t xml:space="preserve"> Event 10 of 48 @ 05/29/2015 17:00:00</t>
  </si>
  <si>
    <t xml:space="preserve"> Event 11 of 48 @ 06/13/2015 16:00:00</t>
  </si>
  <si>
    <t xml:space="preserve"> Event 12 of 48 @ 06/13/2015 17:00:00</t>
  </si>
  <si>
    <t xml:space="preserve"> Event 13 of 48 @ 06/28/2015 16:00:00</t>
  </si>
  <si>
    <t xml:space="preserve"> Event 14 of 48 @ 06/28/2015 17:00:00</t>
  </si>
  <si>
    <t xml:space="preserve"> Event 15 of 48 @ 07/13/2015 16:00:00</t>
  </si>
  <si>
    <t xml:space="preserve"> Event 16 of 48 @ 07/13/2015 17:00:00</t>
  </si>
  <si>
    <t xml:space="preserve"> Event 17 of 48 @ 07/28/2015 16:00:00</t>
  </si>
  <si>
    <t xml:space="preserve"> Event 18 of 48 @ 07/28/2015 17:00:00</t>
  </si>
  <si>
    <t xml:space="preserve"> Event 19 of 48 @ 08/12/2015 16:00:00</t>
  </si>
  <si>
    <t xml:space="preserve"> Event 20 of 48 @ 08/12/2015 17:00:00</t>
  </si>
  <si>
    <t xml:space="preserve"> Event 21 of 48 @ 08/27/2015 16:00:00</t>
  </si>
  <si>
    <t xml:space="preserve"> Event 22 of 48 @ 08/27/2015 17:00:00</t>
  </si>
  <si>
    <t xml:space="preserve"> Event 23 of 48 @ 09/11/2015 16:00:00</t>
  </si>
  <si>
    <t xml:space="preserve"> Event 24 of 48 @ 09/11/2015 17:00:00</t>
  </si>
  <si>
    <t xml:space="preserve"> Event 25 of 48 @ 09/26/2015 16:00:00</t>
  </si>
  <si>
    <t xml:space="preserve"> Event 26 of 48 @ 09/26/2015 17:00:00</t>
  </si>
  <si>
    <t xml:space="preserve"> Event 27 of 48 @ 10/11/2015 16:00:00</t>
  </si>
  <si>
    <t xml:space="preserve"> Event 28 of 48 @ 10/11/2015 17:00:00</t>
  </si>
  <si>
    <t xml:space="preserve"> Event 29 of 48 @ 10/26/2015 16:00:00</t>
  </si>
  <si>
    <t xml:space="preserve"> Event 30 of 48 @ 10/26/2015 17:00:00</t>
  </si>
  <si>
    <t xml:space="preserve"> Event 31 of 48 @ 11/10/2015 16:00:00</t>
  </si>
  <si>
    <t xml:space="preserve"> Event 32 of 48 @ 11/10/2015 17:00:00</t>
  </si>
  <si>
    <t xml:space="preserve"> Event 33 of 48 @ 11/25/2015 16:00:00</t>
  </si>
  <si>
    <t xml:space="preserve"> Event 34 of 48 @ 11/25/2015 17:00:00</t>
  </si>
  <si>
    <t xml:space="preserve"> Event 35 of 48 @ 12/10/2015 16:00:00</t>
  </si>
  <si>
    <t xml:space="preserve"> Event 36 of 48 @ 12/10/2015 17:00:00</t>
  </si>
  <si>
    <t xml:space="preserve"> Event 37 of 48 @ 12/25/2015 16:00:00</t>
  </si>
  <si>
    <t xml:space="preserve"> Event 38 of 48 @ 12/25/2015 17:00:00</t>
  </si>
  <si>
    <t xml:space="preserve"> Event 39 of 48 @ 01/09/2016 16:00:00</t>
  </si>
  <si>
    <t xml:space="preserve"> Event 40 of 48 @ 01/09/2016 17:00:00</t>
  </si>
  <si>
    <t xml:space="preserve"> Event 41 of 48 @ 01/24/2016 16:00:00</t>
  </si>
  <si>
    <t xml:space="preserve"> Event 42 of 48 @ 01/24/2016 17:00:00</t>
  </si>
  <si>
    <t xml:space="preserve"> Event 43 of 48 @ 02/08/2016 16:00:00</t>
  </si>
  <si>
    <t xml:space="preserve"> Event 44 of 48 @ 02/08/2016 17:00:00</t>
  </si>
  <si>
    <t xml:space="preserve"> Event 45 of 48 @ 02/23/2016 16:00:00</t>
  </si>
  <si>
    <t xml:space="preserve"> Event 46 of 48 @ 02/23/2016 17:00:00</t>
  </si>
  <si>
    <t xml:space="preserve"> Event 47 of 48 @ 03/09/2016 16:00:00</t>
  </si>
  <si>
    <t xml:space="preserve"> Event 48 of 48 @ 03/09/2016 17:00:00</t>
  </si>
  <si>
    <t xml:space="preserve"> DEPLOYMENT DATA</t>
  </si>
  <si>
    <t xml:space="preserve"> _______________</t>
  </si>
  <si>
    <t xml:space="preserve">   1  03/30/2015 16:00:00  33.2 Vbat  12.4 ¯C  PORT = 00 </t>
  </si>
  <si>
    <t xml:space="preserve">      Pre-sample acid flush         5 ml        4 sec  LB 32.5 V   Volume reached.</t>
  </si>
  <si>
    <t xml:space="preserve">      Flush port = 49</t>
  </si>
  <si>
    <t xml:space="preserve">      Intake flush     100 ml       80 sec  LB 32.3 V   Volume reached.</t>
  </si>
  <si>
    <t xml:space="preserve">      Flush port = 00</t>
  </si>
  <si>
    <t xml:space="preserve">      Sample           500 ml      401 sec  LB 32.2 V   Volume reached.</t>
  </si>
  <si>
    <t xml:space="preserve">      Sample port = 01</t>
  </si>
  <si>
    <t xml:space="preserve">      03/30/2015 16:09:34  32.7 Vbat  16.6 ¯C  PORT = 01</t>
  </si>
  <si>
    <t xml:space="preserve">      Post-sample acid flush         4 ml        3 sec  LB 32.2 V   Volume reached.</t>
  </si>
  <si>
    <t xml:space="preserve">   2  03/30/2015 17:00:00  33.2 Vbat  12.5 ¯C  PORT = 00 </t>
  </si>
  <si>
    <t xml:space="preserve">      Sample           500 ml      401 sec  LB 32.1 V   Volume reached.</t>
  </si>
  <si>
    <t xml:space="preserve">      Sample port = 02</t>
  </si>
  <si>
    <t xml:space="preserve">      03/30/2015 17:09:36  32.5 Vbat  16.7 ¯C  PORT = 02</t>
  </si>
  <si>
    <t xml:space="preserve">      Post-sample acid flush         4 ml        4 sec  LB 32.1 V   Volume reached.</t>
  </si>
  <si>
    <t xml:space="preserve">   3  04/14/2015 16:00:00  32.7 Vbat  12.2 ¯C  PORT = 00 </t>
  </si>
  <si>
    <t xml:space="preserve">      Pre-sample acid flush         5 ml        5 sec  LB 31.9 V   Volume reached.</t>
  </si>
  <si>
    <t xml:space="preserve">      Intake flush     100 ml       80 sec  LB 31.8 V   Volume reached.</t>
  </si>
  <si>
    <t xml:space="preserve">      Sample           500 ml      401 sec  LB 31.7 V   Volume reached.</t>
  </si>
  <si>
    <t xml:space="preserve">      Sample port = 03</t>
  </si>
  <si>
    <t xml:space="preserve">      04/14/2015 16:09:38  32.2 Vbat  16.4 ¯C  PORT = 03</t>
  </si>
  <si>
    <t xml:space="preserve">      Post-sample acid flush         4 ml        3 sec  LB 31.7 V   Volume reached.</t>
  </si>
  <si>
    <t xml:space="preserve">   4  04/14/2015 17:00:00  32.7 Vbat  12.3 ¯C  PORT = 00 </t>
  </si>
  <si>
    <t xml:space="preserve">      Pre-sample acid flush         5 ml        5 sec  LB 32.0 V   Volume reached.</t>
  </si>
  <si>
    <t xml:space="preserve">      Intake flush     100 ml       80 sec  LB 31.9 V   Volume reached.</t>
  </si>
  <si>
    <t xml:space="preserve">      Sample           500 ml      401 sec  LB 31.6 V   Volume reached.</t>
  </si>
  <si>
    <t xml:space="preserve">      Sample port = 04</t>
  </si>
  <si>
    <t xml:space="preserve">      04/14/2015 17:09:40  32.1 Vbat  16.4 ¯C  PORT = 04</t>
  </si>
  <si>
    <t xml:space="preserve">      Post-sample acid flush         4 ml        4 sec  LB 31.6 V   Volume reached.</t>
  </si>
  <si>
    <t xml:space="preserve">   5  04/29/2015 16:00:00  32.3 Vbat  11.8 ¯C  PORT = 00 </t>
  </si>
  <si>
    <t xml:space="preserve">      Pre-sample acid flush         5 ml        5 sec  LB 31.6 V   Volume reached.</t>
  </si>
  <si>
    <t xml:space="preserve">      Intake flush     100 ml       80 sec  LB 31.5 V   Volume reached.</t>
  </si>
  <si>
    <t xml:space="preserve">      Sample           500 ml      401 sec  LB 31.3 V   Volume reached.</t>
  </si>
  <si>
    <t xml:space="preserve">      Sample port = 05</t>
  </si>
  <si>
    <t xml:space="preserve">      04/29/2015 16:09:42  31.8 Vbat  16.1 ¯C  PORT = 05</t>
  </si>
  <si>
    <t xml:space="preserve">      Post-sample acid flush         4 ml        4 sec  LB 31.3 V   Volume reached.</t>
  </si>
  <si>
    <t xml:space="preserve">   6  04/29/2015 17:00:00  32.3 Vbat  11.9 ¯C  PORT = 00 </t>
  </si>
  <si>
    <t xml:space="preserve">      Pre-sample acid flush         5 ml        5 sec  LB 31.7 V   Volume reached.</t>
  </si>
  <si>
    <t xml:space="preserve">      Sample           500 ml      401 sec  LB 31.2 V   Volume reached.</t>
  </si>
  <si>
    <t xml:space="preserve">      Sample port = 06</t>
  </si>
  <si>
    <t xml:space="preserve">      04/29/2015 17:09:45  31.7 Vbat  16.1 ¯C  PORT = 06</t>
  </si>
  <si>
    <t xml:space="preserve">      Post-sample acid flush         4 ml        4 sec  LB 31.2 V   Volume reached.</t>
  </si>
  <si>
    <t xml:space="preserve">   7  05/14/2015 16:00:00  32.0 Vbat  11.1 ¯C  PORT = 00 </t>
  </si>
  <si>
    <t xml:space="preserve">      Pre-sample acid flush         5 ml        5 sec  LB 31.3 V   Volume reached.</t>
  </si>
  <si>
    <t xml:space="preserve">      Intake flush     100 ml       80 sec  LB 31.1 V   Volume reached.</t>
  </si>
  <si>
    <t xml:space="preserve">      Sample           500 ml      401 sec  LB 30.9 V   Volume reached.</t>
  </si>
  <si>
    <t xml:space="preserve">      Sample port = 07</t>
  </si>
  <si>
    <t xml:space="preserve">      05/14/2015 16:09:46  31.5 Vbat  15.1 ¯C  PORT = 07</t>
  </si>
  <si>
    <t xml:space="preserve">      Post-sample acid flush         4 ml        4 sec  LB 31.0 V   Volume reached.</t>
  </si>
  <si>
    <t xml:space="preserve">   8  05/14/2015 17:00:00  32.0 Vbat  11.1 ¯C  PORT = 00 </t>
  </si>
  <si>
    <t xml:space="preserve">      Pre-sample acid flush         5 ml        4 sec  LB 31.4 V   Volume reached.</t>
  </si>
  <si>
    <t xml:space="preserve">      Sample port = 08</t>
  </si>
  <si>
    <t xml:space="preserve">      05/14/2015 17:09:48  31.4 Vbat  15.1 ¯C  PORT = 08</t>
  </si>
  <si>
    <t xml:space="preserve">      Post-sample acid flush         4 ml        4 sec  LB 30.9 V   Volume reached.</t>
  </si>
  <si>
    <t xml:space="preserve">   9  05/29/2015 16:00:00  31.7 Vbat  10.2 ¯C  PORT = 00 </t>
  </si>
  <si>
    <t xml:space="preserve">      Pre-sample acid flush         5 ml        5 sec  LB 31.0 V   Volume reached.</t>
  </si>
  <si>
    <t xml:space="preserve">      Intake flush     100 ml       80 sec  LB 30.8 V   Volume reached.</t>
  </si>
  <si>
    <t xml:space="preserve">      Sample           500 ml      401 sec  LB 30.6 V   Volume reached.</t>
  </si>
  <si>
    <t xml:space="preserve">      Sample port = 09</t>
  </si>
  <si>
    <t xml:space="preserve">      05/29/2015 16:09:51  31.2 Vbat  14.3 ¯C  PORT = 09</t>
  </si>
  <si>
    <t xml:space="preserve">      Post-sample acid flush         4 ml        4 sec  LB 30.6 V   Volume reached.</t>
  </si>
  <si>
    <t xml:space="preserve">  10  05/29/2015 17:00:00  31.7 Vbat  10.2 ¯C  PORT = 00 </t>
  </si>
  <si>
    <t xml:space="preserve">      Pre-sample acid flush         5 ml        5 sec  LB 31.1 V   Volume reached.</t>
  </si>
  <si>
    <t xml:space="preserve">      Intake flush     100 ml       81 sec  LB 30.8 V   Volume reached.</t>
  </si>
  <si>
    <t xml:space="preserve">      Sample port = 10</t>
  </si>
  <si>
    <t xml:space="preserve">      05/29/2015 17:09:53  31.1 Vbat  14.3 ¯C  PORT = 10</t>
  </si>
  <si>
    <t xml:space="preserve">      Post-sample acid flush         4 ml        4 sec  LB 30.5 V   Volume reached.</t>
  </si>
  <si>
    <t xml:space="preserve">  11  06/13/2015 16:00:00  31.5 Vbat  10.1 ¯C  PORT = 00 </t>
  </si>
  <si>
    <t xml:space="preserve">      Pre-sample acid flush         5 ml        5 sec  LB 30.7 V   Volume reached.</t>
  </si>
  <si>
    <t xml:space="preserve">      Intake flush     100 ml       81 sec  LB 30.6 V   Volume reached.</t>
  </si>
  <si>
    <t xml:space="preserve">      Sample           500 ml      400 sec  LB 30.3 V   Volume reached.</t>
  </si>
  <si>
    <t xml:space="preserve">      Sample port = 11</t>
  </si>
  <si>
    <t xml:space="preserve">      06/13/2015 16:09:55  30.9 Vbat  14.3 ¯C  PORT = 11</t>
  </si>
  <si>
    <t xml:space="preserve">      Post-sample acid flush         4 ml        4 sec  LB 30.3 V   Volume reached.</t>
  </si>
  <si>
    <t xml:space="preserve">  12  06/13/2015 17:00:00  31.5 Vbat  10.2 ¯C  PORT = 00 </t>
  </si>
  <si>
    <t xml:space="preserve">      Pre-sample acid flush         5 ml        5 sec  LB 30.8 V   Volume reached.</t>
  </si>
  <si>
    <t xml:space="preserve">      Sample port = 12</t>
  </si>
  <si>
    <t xml:space="preserve">      06/13/2015 17:09:57  30.8 Vbat  14.4 ¯C  PORT = 12</t>
  </si>
  <si>
    <t xml:space="preserve">      Post-sample acid flush         4 ml        3 sec  LB 30.2 V   Volume reached.</t>
  </si>
  <si>
    <t xml:space="preserve">  13  06/28/2015 16:00:00  31.3 Vbat  8.8 ¯C  PORT = 00 </t>
  </si>
  <si>
    <t xml:space="preserve">      Pre-sample acid flush         5 ml        5 sec  LB 30.5 V   Volume reached.</t>
  </si>
  <si>
    <t xml:space="preserve">      Intake flush     100 ml       81 sec  LB 30.3 V   Volume reached.</t>
  </si>
  <si>
    <t xml:space="preserve">      Sample           500 ml      400 sec  LB 30.1 V   Volume reached.</t>
  </si>
  <si>
    <t xml:space="preserve">      Sample port = 13</t>
  </si>
  <si>
    <t xml:space="preserve">      06/28/2015 16:09:59  30.7 Vbat  12.9 ¯C  PORT = 13</t>
  </si>
  <si>
    <t xml:space="preserve">      Post-sample acid flush         4 ml        4 sec  LB 30.0 V   Volume reached.</t>
  </si>
  <si>
    <t xml:space="preserve">  14  06/28/2015 17:00:00  31.3 Vbat  8.8 ¯C  PORT = 00 </t>
  </si>
  <si>
    <t xml:space="preserve">      Pre-sample acid flush         5 ml        5 sec  LB 30.6 V   Volume reached.</t>
  </si>
  <si>
    <t xml:space="preserve">      Sample           500 ml      401 sec  LB 30.0 V   Volume reached.</t>
  </si>
  <si>
    <t xml:space="preserve">      Sample port = 14</t>
  </si>
  <si>
    <t xml:space="preserve">      06/28/2015 17:10:01  30.6 Vbat  13.0 ¯C  PORT = 14</t>
  </si>
  <si>
    <t xml:space="preserve">      Post-sample acid flush         4 ml        4 sec  LB 29.9 V   Volume reached.</t>
  </si>
  <si>
    <t xml:space="preserve">  15  07/13/2015 16:00:00  31.1 Vbat  11.1 ¯C  PORT = 00 </t>
  </si>
  <si>
    <t xml:space="preserve">      Pre-sample acid flush         5 ml        5 sec  LB 30.4 V   Volume reached.</t>
  </si>
  <si>
    <t xml:space="preserve">      Intake flush     100 ml       81 sec  LB 30.2 V   Volume reached.</t>
  </si>
  <si>
    <t xml:space="preserve">      Sample           500 ml      400 sec  LB 30.0 V   Volume reached.</t>
  </si>
  <si>
    <t xml:space="preserve">      Sample port = 15</t>
  </si>
  <si>
    <t xml:space="preserve">      07/13/2015 16:10:03  30.6 Vbat  15.2 ¯C  PORT = 15</t>
  </si>
  <si>
    <t xml:space="preserve">  16  07/13/2015 17:00:00  31.1 Vbat  11.2 ¯C  PORT = 00 </t>
  </si>
  <si>
    <t xml:space="preserve">      Sample           500 ml      400 sec  LB 29.9 V   Volume reached.</t>
  </si>
  <si>
    <t xml:space="preserve">      Sample port = 16</t>
  </si>
  <si>
    <t xml:space="preserve">      07/13/2015 17:10:05  30.4 Vbat  15.2 ¯C  PORT = 16</t>
  </si>
  <si>
    <t xml:space="preserve">      Post-sample acid flush         4 ml        4 sec  LB 29.8 V   Volume reached.</t>
  </si>
  <si>
    <t xml:space="preserve">  17  07/28/2015 16:00:00  31.0 Vbat  9.1 ¯C  PORT = 00 </t>
  </si>
  <si>
    <t xml:space="preserve">      Pre-sample acid flush         5 ml        5 sec  LB 30.2 V   Volume reached.</t>
  </si>
  <si>
    <t xml:space="preserve">      Intake flush     100 ml       81 sec  LB 30.0 V   Volume reached.</t>
  </si>
  <si>
    <t xml:space="preserve">      Sample           500 ml      401 sec  LB 29.7 V   Volume reached.</t>
  </si>
  <si>
    <t xml:space="preserve">      Sample port = 17</t>
  </si>
  <si>
    <t xml:space="preserve">      07/28/2015 16:10:07  30.4 Vbat  13.1 ¯C  PORT = 17</t>
  </si>
  <si>
    <t xml:space="preserve">      Post-sample acid flush         4 ml        4 sec  LB 29.7 V   Volume reached.</t>
  </si>
  <si>
    <t xml:space="preserve">  18  07/28/2015 17:00:00  31.0 Vbat  9.1 ¯C  PORT = 00 </t>
  </si>
  <si>
    <t xml:space="preserve">      Pre-sample acid flush         5 ml        5 sec  LB 30.3 V   Volume reached.</t>
  </si>
  <si>
    <t xml:space="preserve">      Sample           500 ml      400 sec  LB 29.6 V   Volume reached.</t>
  </si>
  <si>
    <t xml:space="preserve">      Sample port = 18</t>
  </si>
  <si>
    <t xml:space="preserve">      07/28/2015 17:10:09  30.3 Vbat  13.1 ¯C  PORT = 18</t>
  </si>
  <si>
    <t xml:space="preserve">      Post-sample acid flush         4 ml        4 sec  LB 29.5 V   Volume reached.</t>
  </si>
  <si>
    <t xml:space="preserve">  19  08/12/2015 16:00:00  30.9 Vbat  9.0 ¯C  PORT = 00 </t>
  </si>
  <si>
    <t xml:space="preserve">      Pre-sample acid flush         5 ml        5 sec  LB 29.9 V   Volume reached.</t>
  </si>
  <si>
    <t xml:space="preserve">      Intake flush     100 ml       81 sec  LB 29.7 V   Volume reached.</t>
  </si>
  <si>
    <t xml:space="preserve">      Sample           500 ml      400 sec  LB 29.4 V   Volume reached.</t>
  </si>
  <si>
    <t xml:space="preserve">      Sample port = 19</t>
  </si>
  <si>
    <t xml:space="preserve">      08/12/2015 16:10:11  30.2 Vbat  13.1 ¯C  PORT = 19</t>
  </si>
  <si>
    <t xml:space="preserve">      Post-sample acid flush         4 ml        4 sec  LB 29.4 V   Volume reached.</t>
  </si>
  <si>
    <t xml:space="preserve">  20  08/12/2015 17:00:00  30.9 Vbat  9.0 ¯C  PORT = 00 </t>
  </si>
  <si>
    <t xml:space="preserve">      Pre-sample acid flush         5 ml        5 sec  LB 30.0 V   Volume reached.</t>
  </si>
  <si>
    <t xml:space="preserve">      Sample           500 ml      401 sec  LB 29.4 V   Volume reached.</t>
  </si>
  <si>
    <t xml:space="preserve">      Sample port = 20</t>
  </si>
  <si>
    <t xml:space="preserve">      08/12/2015 17:10:13  30.1 Vbat  13.1 ¯C  PORT = 20</t>
  </si>
  <si>
    <t xml:space="preserve">      Post-sample acid flush         4 ml        4 sec  LB 29.3 V   Volume reached.</t>
  </si>
  <si>
    <t xml:space="preserve">  21  08/27/2015 16:00:00  30.8 Vbat  8.8 ¯C  PORT = 00 </t>
  </si>
  <si>
    <t xml:space="preserve">      Pre-sample acid flush         5 ml        5 sec  LB 29.6 V   Volume reached.</t>
  </si>
  <si>
    <t xml:space="preserve">      Intake flush     100 ml       81 sec  LB 29.4 V   Volume reached.</t>
  </si>
  <si>
    <t xml:space="preserve">      Sample           500 ml      400 sec  LB 29.0 V   Volume reached.</t>
  </si>
  <si>
    <t xml:space="preserve">      Sample port = 21</t>
  </si>
  <si>
    <t xml:space="preserve">      08/27/2015 16:10:15  30.1 Vbat  12.9 ¯C  PORT = 21</t>
  </si>
  <si>
    <t xml:space="preserve">      Post-sample acid flush         4 ml        4 sec  LB 29.0 V   Volume reached.</t>
  </si>
  <si>
    <t xml:space="preserve">  22  08/27/2015 17:00:00  30.7 Vbat  9.0 ¯C  PORT = 00 </t>
  </si>
  <si>
    <t xml:space="preserve">      Intake flush     100 ml       81 sec  LB 29.3 V   Volume reached.</t>
  </si>
  <si>
    <t xml:space="preserve">      Sample           500 ml      409 sec  LB 28.4 V   Volume reached.</t>
  </si>
  <si>
    <t xml:space="preserve">      Sample port = 22</t>
  </si>
  <si>
    <t xml:space="preserve">      08/27/2015 17:10:24  29.9 Vbat  13.0 ¯C  PORT = 22</t>
  </si>
  <si>
    <t xml:space="preserve">      Post-sample acid flush         4 ml        4 sec  LB 28.8 V   Volume reached.</t>
  </si>
  <si>
    <t xml:space="preserve">  23  09/11/2015 16:00:00  30.7 Vbat  9.0 ¯C  PORT = 00 </t>
  </si>
  <si>
    <t xml:space="preserve">      Pre-sample acid flush         5 ml        5 sec  LB 29.5 V   Volume reached.</t>
  </si>
  <si>
    <t xml:space="preserve">      Intake flush     100 ml       81 sec  LB 29.2 V   Volume reached.</t>
  </si>
  <si>
    <t xml:space="preserve">      Sample           500 ml      400 sec  LB 28.8 V   Volume reached.</t>
  </si>
  <si>
    <t xml:space="preserve">      Sample port = 23</t>
  </si>
  <si>
    <t xml:space="preserve">      09/11/2015 16:10:19  29.9 Vbat  12.9 ¯C  PORT = 23</t>
  </si>
  <si>
    <t xml:space="preserve">  24  09/11/2015 17:00:00  30.6 Vbat  9.0 ¯C  PORT = 00 </t>
  </si>
  <si>
    <t xml:space="preserve">      Intake flush     100 ml       81 sec  LB 29.1 V   Volume reached.</t>
  </si>
  <si>
    <t xml:space="preserve">      Sample           500 ml      400 sec  LB 28.7 V   Volume reached.</t>
  </si>
  <si>
    <t xml:space="preserve">      Sample port = 24</t>
  </si>
  <si>
    <t xml:space="preserve">      09/11/2015 17:10:21  29.8 Vbat  12.9 ¯C  PORT = 24</t>
  </si>
  <si>
    <t xml:space="preserve">      Post-sample acid flush         4 ml        4 sec  LB 28.6 V   Volume reached.</t>
  </si>
  <si>
    <t xml:space="preserve">  25  09/26/2015 16:00:00  30.7 Vbat  9.4 ¯C  PORT = 00 </t>
  </si>
  <si>
    <t xml:space="preserve">      Sample port = 25</t>
  </si>
  <si>
    <t xml:space="preserve">      09/26/2015 16:10:23  29.9 Vbat  13.5 ¯C  PORT = 25</t>
  </si>
  <si>
    <t xml:space="preserve">      Post-sample acid flush         4 ml        4 sec  LB 28.7 V   Volume reached.</t>
  </si>
  <si>
    <t xml:space="preserve">  26  09/26/2015 17:00:00  30.6 Vbat  9.5 ¯C  PORT = 00 </t>
  </si>
  <si>
    <t xml:space="preserve">      Sample           500 ml      401 sec  LB 28.7 V   Volume reached.</t>
  </si>
  <si>
    <t xml:space="preserve">      Sample port = 26</t>
  </si>
  <si>
    <t xml:space="preserve">      09/26/2015 17:10:22  29.7 Vbat  13.5 ¯C  PORT = 26</t>
  </si>
  <si>
    <t xml:space="preserve">  27  10/11/2015 16:00:00  30.6 Vbat  9.7 ¯C  PORT = 00 </t>
  </si>
  <si>
    <t xml:space="preserve">      Sample           500 ml      401 sec  LB 28.8 V   Volume reached.</t>
  </si>
  <si>
    <t xml:space="preserve">      Sample port = 27</t>
  </si>
  <si>
    <t xml:space="preserve">      10/11/2015 16:10:20  29.8 Vbat  13.8 ¯C  PORT = 27</t>
  </si>
  <si>
    <t xml:space="preserve">  28  10/11/2015 17:00:00  30.5 Vbat  9.8 ¯C  PORT = 00 </t>
  </si>
  <si>
    <t xml:space="preserve">      Sample port = 28</t>
  </si>
  <si>
    <t xml:space="preserve">      10/11/2015 17:10:18  29.7 Vbat  13.8 ¯C  PORT = 28</t>
  </si>
  <si>
    <t xml:space="preserve">  29  10/26/2015 16:00:00  30.5 Vbat  8.9 ¯C  PORT = 00 </t>
  </si>
  <si>
    <t xml:space="preserve">      Pre-sample acid flush         5 ml        5 sec  LB 29.4 V   Volume reached.</t>
  </si>
  <si>
    <t xml:space="preserve">      Sample port = 29</t>
  </si>
  <si>
    <t xml:space="preserve">      10/26/2015 16:10:16  29.7 Vbat  13.0 ¯C  PORT = 29</t>
  </si>
  <si>
    <t xml:space="preserve">  30  10/26/2015 17:00:00  30.4 Vbat  9.0 ¯C  PORT = 00 </t>
  </si>
  <si>
    <t xml:space="preserve">      Intake flush     100 ml       81 sec  LB 29.0 V   Volume reached.</t>
  </si>
  <si>
    <t xml:space="preserve">      Sample           500 ml      401 sec  LB 28.6 V   Volume reached.</t>
  </si>
  <si>
    <t xml:space="preserve">      Sample port = 30</t>
  </si>
  <si>
    <t xml:space="preserve">      10/26/2015 17:10:14  29.6 Vbat  13.0 ¯C  PORT = 30</t>
  </si>
  <si>
    <t xml:space="preserve">      Post-sample acid flush         4 ml        4 sec  LB 28.5 V   Volume reached.</t>
  </si>
  <si>
    <t xml:space="preserve">  31  11/10/2015 16:00:00  30.5 Vbat  9.4 ¯C  PORT = 00 </t>
  </si>
  <si>
    <t xml:space="preserve">      Sample port = 31</t>
  </si>
  <si>
    <t xml:space="preserve">      11/10/2015 16:10:12  29.7 Vbat  13.5 ¯C  PORT = 31</t>
  </si>
  <si>
    <t xml:space="preserve">  32  11/10/2015 17:00:00  30.3 Vbat  9.5 ¯C  PORT = 00 </t>
  </si>
  <si>
    <t xml:space="preserve">      Pre-sample acid flush         5 ml        5 sec  LB 29.3 V   Volume reached.</t>
  </si>
  <si>
    <t xml:space="preserve">      Sample port = 32</t>
  </si>
  <si>
    <t xml:space="preserve">      11/10/2015 17:10:10  29.5 Vbat  13.5 ¯C  PORT = 32</t>
  </si>
  <si>
    <t xml:space="preserve">  33  11/25/2015 16:00:00  30.4 Vbat  9.7 ¯C  PORT = 00 </t>
  </si>
  <si>
    <t xml:space="preserve">      Sample port = 33</t>
  </si>
  <si>
    <t xml:space="preserve">      11/25/2015 16:10:08  29.6 Vbat  13.7 ¯C  PORT = 33</t>
  </si>
  <si>
    <t xml:space="preserve">  34  11/25/2015 17:00:00  30.3 Vbat  9.8 ¯C  PORT = 00 </t>
  </si>
  <si>
    <t xml:space="preserve">      Sample port = 34</t>
  </si>
  <si>
    <t xml:space="preserve">      11/25/2015 17:10:06  29.5 Vbat  13.7 ¯C  PORT = 34</t>
  </si>
  <si>
    <t xml:space="preserve">  35  12/10/2015 16:00:00  30.3 Vbat  9.8 ¯C  PORT = 00 </t>
  </si>
  <si>
    <t xml:space="preserve">      Sample port = 35</t>
  </si>
  <si>
    <t xml:space="preserve">      12/10/2015 16:10:04  29.6 Vbat  13.7 ¯C  PORT = 35</t>
  </si>
  <si>
    <t xml:space="preserve">  36  12/10/2015 17:00:00  30.2 Vbat  9.8 ¯C  PORT = 00 </t>
  </si>
  <si>
    <t xml:space="preserve">      Intake flush     100 ml       81 sec  LB 28.9 V   Volume reached.</t>
  </si>
  <si>
    <t xml:space="preserve">      Sample port = 36</t>
  </si>
  <si>
    <t xml:space="preserve">      12/10/2015 17:10:02  29.4 Vbat  13.7 ¯C  PORT = 36</t>
  </si>
  <si>
    <t xml:space="preserve">  37  12/25/2015 16:00:00  30.3 Vbat  10.7 ¯C  PORT = 00 </t>
  </si>
  <si>
    <t xml:space="preserve">      Sample port = 37</t>
  </si>
  <si>
    <t xml:space="preserve">      12/25/2015 16:10:00  29.5 Vbat  14.6 ¯C  PORT = 37</t>
  </si>
  <si>
    <t xml:space="preserve">  38  12/25/2015 17:00:00  30.2 Vbat  10.7 ¯C  PORT = 00 </t>
  </si>
  <si>
    <t xml:space="preserve">      Pre-sample acid flush         5 ml        5 sec  LB 29.2 V   Volume reached.</t>
  </si>
  <si>
    <t xml:space="preserve">      Sample port = 38</t>
  </si>
  <si>
    <t xml:space="preserve">      12/25/2015 17:09:58  29.4 Vbat  14.6 ¯C  PORT = 38</t>
  </si>
  <si>
    <t xml:space="preserve">  39  01/09/2016 16:00:00  30.2 Vbat  11.1 ¯C  PORT = 00 </t>
  </si>
  <si>
    <t xml:space="preserve">      Sample port = 39</t>
  </si>
  <si>
    <t xml:space="preserve">      01/09/2016 16:09:56  29.5 Vbat  15.0 ¯C  PORT = 39</t>
  </si>
  <si>
    <t xml:space="preserve">  40  01/09/2016 17:00:00  30.1 Vbat  11.2 ¯C  PORT = 00 </t>
  </si>
  <si>
    <t xml:space="preserve">      Sample           500 ml      400 sec  LB 28.5 V   Volume reached.</t>
  </si>
  <si>
    <t xml:space="preserve">      Sample port = 40</t>
  </si>
  <si>
    <t xml:space="preserve">      01/09/2016 17:09:54  29.3 Vbat  15.0 ¯C  PORT = 40</t>
  </si>
  <si>
    <t xml:space="preserve">  41  01/24/2016 16:00:00  30.2 Vbat  11.7 ¯C  PORT = 00 </t>
  </si>
  <si>
    <t xml:space="preserve">      Intake flush     100 ml       81 sec  LB 28.8 V   Volume reached.</t>
  </si>
  <si>
    <t xml:space="preserve">      Sample port = 41</t>
  </si>
  <si>
    <t xml:space="preserve">      01/24/2016 16:09:52  29.4 Vbat  15.6 ¯C  PORT = 41</t>
  </si>
  <si>
    <t xml:space="preserve">  42  01/24/2016 17:00:00  30.0 Vbat  11.8 ¯C  PORT = 00 </t>
  </si>
  <si>
    <t xml:space="preserve">      Sample           500 ml      401 sec  LB 28.5 V   Volume reached.</t>
  </si>
  <si>
    <t xml:space="preserve">      Sample port = 42</t>
  </si>
  <si>
    <t xml:space="preserve">      01/24/2016 17:09:50  29.3 Vbat  15.6 ¯C  PORT = 42</t>
  </si>
  <si>
    <t xml:space="preserve">  43  02/08/2016 16:00:00  30.1 Vbat  12.3 ¯C  PORT = 00 </t>
  </si>
  <si>
    <t xml:space="preserve">      Intake flush     100 ml       81 sec  LB 28.4 V   Volume reached.</t>
  </si>
  <si>
    <t xml:space="preserve">      Sample port = 43</t>
  </si>
  <si>
    <t xml:space="preserve">      02/08/2016 16:09:48  29.4 Vbat  16.1 ¯C  PORT = 43</t>
  </si>
  <si>
    <t xml:space="preserve">  44  02/08/2016 17:00:00  30.0 Vbat  12.4 ¯C  PORT = 00 </t>
  </si>
  <si>
    <t xml:space="preserve">      Pre-sample acid flush         5 ml        5 sec  LB 29.1 V   Volume reached.</t>
  </si>
  <si>
    <t xml:space="preserve">      Sample port = 44</t>
  </si>
  <si>
    <t xml:space="preserve">      02/08/2016 17:09:46  29.2 Vbat  16.1 ¯C  PORT = 44</t>
  </si>
  <si>
    <t xml:space="preserve">  45  02/23/2016 16:00:00  30.0 Vbat  13.1 ¯C  PORT = 00 </t>
  </si>
  <si>
    <t xml:space="preserve">      Sample           500 ml      400 sec  LB 28.6 V   Volume reached.</t>
  </si>
  <si>
    <t xml:space="preserve">      Sample port = 45</t>
  </si>
  <si>
    <t xml:space="preserve">      02/23/2016 16:09:44  29.3 Vbat  16.8 ¯C  PORT = 45</t>
  </si>
  <si>
    <t xml:space="preserve">  46  02/23/2016 17:00:00  29.9 Vbat  13.0 ¯C  PORT = 00 </t>
  </si>
  <si>
    <t xml:space="preserve">      Sample port = 46</t>
  </si>
  <si>
    <t xml:space="preserve">      02/23/2016 17:09:42  29.2 Vbat  16.7 ¯C  PORT = 46</t>
  </si>
  <si>
    <t xml:space="preserve">  47  03/09/2016 16:00:00  30.0 Vbat  13.7 ¯C  PORT = 00 </t>
  </si>
  <si>
    <t xml:space="preserve">      Pre-sample acid flush         5 ml        5 sec  LB 29.0 V   Volume reached.</t>
  </si>
  <si>
    <t xml:space="preserve">      Sample port = 47</t>
  </si>
  <si>
    <t xml:space="preserve">      03/09/2016 16:09:40  29.3 Vbat  17.4 ¯C  PORT = 47</t>
  </si>
  <si>
    <t xml:space="preserve">  48  03/09/2016 17:00:00  29.9 Vbat  13.7 ¯C  PORT = 00 </t>
  </si>
  <si>
    <t xml:space="preserve">      Intake flush     100 ml       81 sec  LB 28.7 V   Volume reached.</t>
  </si>
  <si>
    <t xml:space="preserve">      Sample           500 ml      400 sec  LB 28.4 V   Volume reached.</t>
  </si>
  <si>
    <t xml:space="preserve">      Sample port = 48</t>
  </si>
  <si>
    <t xml:space="preserve">      03/09/2016 17:09:38  29.2 Vbat  17.4 ¯C  PORT = 48</t>
  </si>
  <si>
    <t xml:space="preserve"> End of instrument data file.</t>
  </si>
  <si>
    <t xml:space="preserve"> Terminate file logging operation now</t>
  </si>
  <si>
    <t xml:space="preserve"> and press any key to continue.</t>
  </si>
  <si>
    <t>Bag sample#</t>
  </si>
  <si>
    <t>event log</t>
  </si>
  <si>
    <t>bag wt g.</t>
  </si>
  <si>
    <t>(total bag and cap)</t>
  </si>
  <si>
    <t xml:space="preserve">bottom fitting barb broken #1 </t>
  </si>
  <si>
    <t>McLane epoxy peeled and leaking #</t>
  </si>
  <si>
    <t>INV2016_V02</t>
  </si>
  <si>
    <t>Event log</t>
  </si>
  <si>
    <t>Sample#</t>
  </si>
  <si>
    <t>salinity ex Somma</t>
  </si>
  <si>
    <t>DIC</t>
  </si>
  <si>
    <t>alk</t>
  </si>
  <si>
    <t>Preservation:  250uL saturated mercuric chloride in each approximately 500ml sample</t>
  </si>
  <si>
    <t>Samples drawn at room temperature 20/4/2016.</t>
  </si>
  <si>
    <t>25L SOTS site 14/4/2016 22:00 UW GF/F</t>
  </si>
  <si>
    <t>S1</t>
  </si>
  <si>
    <t>S2</t>
  </si>
  <si>
    <t xml:space="preserve"> duplicatesamples drawn for nutrients, preserved with mercuric chloride.</t>
  </si>
  <si>
    <t>Sample ID</t>
  </si>
  <si>
    <t xml:space="preserve"> Sample No</t>
  </si>
  <si>
    <t>Client</t>
  </si>
  <si>
    <t>NOx</t>
  </si>
  <si>
    <t>phosphate</t>
  </si>
  <si>
    <t>silicate</t>
  </si>
  <si>
    <t>ammonia</t>
  </si>
  <si>
    <t>nitrite</t>
  </si>
  <si>
    <t>time stamp UTC</t>
  </si>
  <si>
    <t xml:space="preserve">date </t>
  </si>
  <si>
    <t>uM-N</t>
  </si>
  <si>
    <t>uM-P</t>
  </si>
  <si>
    <t>uM-Si</t>
  </si>
  <si>
    <t>Di Davies</t>
  </si>
  <si>
    <t>S3 missing</t>
  </si>
  <si>
    <t xml:space="preserve">de Baar, Leeuwe et al 1997 </t>
  </si>
  <si>
    <t>Rintoul Trull 2001, water column paper</t>
  </si>
  <si>
    <t>High P and Si released from particles to consider.</t>
  </si>
  <si>
    <t>Wang matear Trull GBC 2003</t>
  </si>
  <si>
    <t>Lourey Trull 2001 J. Geophys Res</t>
  </si>
  <si>
    <t>filter the samples?</t>
  </si>
  <si>
    <t>nitrate</t>
  </si>
  <si>
    <t>2015-03-24T00:06:54Z</t>
  </si>
  <si>
    <t>pressure</t>
  </si>
  <si>
    <t>Data Processing Report of Nutrient Quality</t>
  </si>
  <si>
    <t>all results</t>
  </si>
  <si>
    <t>Method Detection Limit</t>
  </si>
  <si>
    <t>Silicate</t>
  </si>
  <si>
    <t xml:space="preserve">Phosphate </t>
  </si>
  <si>
    <t>Nitrate/Nitrite</t>
  </si>
  <si>
    <t>Accuracy</t>
  </si>
  <si>
    <t>The error associated with a standard reference material used at the start and end of each run</t>
  </si>
  <si>
    <t>BU RMNS results</t>
  </si>
  <si>
    <t>BY RMNS results</t>
  </si>
  <si>
    <t>Phosphate</t>
  </si>
  <si>
    <t>Nitrite</t>
  </si>
  <si>
    <t>Expected value</t>
  </si>
  <si>
    <t>Mean</t>
  </si>
  <si>
    <t>S.D</t>
  </si>
  <si>
    <t>95% CI</t>
  </si>
  <si>
    <t>No of results</t>
  </si>
  <si>
    <t>BU umol/kg</t>
  </si>
  <si>
    <t>3.937+0.072</t>
  </si>
  <si>
    <t>uM</t>
  </si>
  <si>
    <t>salts 34.538</t>
  </si>
  <si>
    <t>kg/m3 at 20C</t>
  </si>
  <si>
    <t>silicate upper lower 95%</t>
  </si>
  <si>
    <t>range from sd</t>
  </si>
  <si>
    <t>expected - mean</t>
  </si>
  <si>
    <t>%offset from std</t>
  </si>
  <si>
    <t>too noisy</t>
  </si>
  <si>
    <t>Precision</t>
  </si>
  <si>
    <t>Based on the variablility of the top calibration standards used during the run</t>
  </si>
  <si>
    <t>Ammonia</t>
  </si>
  <si>
    <t>time stamp</t>
  </si>
  <si>
    <t>Isus nitrate</t>
  </si>
  <si>
    <t>RAS Bag nitrate</t>
  </si>
  <si>
    <t>CTD 30m</t>
  </si>
  <si>
    <t>03/24/2015</t>
  </si>
  <si>
    <t>mean offset ISUS</t>
  </si>
  <si>
    <t>03/30/2015</t>
  </si>
  <si>
    <t>04/14/2015</t>
  </si>
  <si>
    <t>04/29/2015</t>
  </si>
  <si>
    <t>05/14/2015</t>
  </si>
  <si>
    <t>05/29/2015</t>
  </si>
  <si>
    <t>06/13/2015</t>
  </si>
  <si>
    <t>06/28/2015</t>
  </si>
  <si>
    <t>07/13/2015</t>
  </si>
  <si>
    <t>07/28/2015</t>
  </si>
  <si>
    <t>08/12/2015</t>
  </si>
  <si>
    <t>08/27/2015</t>
  </si>
  <si>
    <t>09/11/2015</t>
  </si>
  <si>
    <t>09/26/2015</t>
  </si>
  <si>
    <t>10/11/2015</t>
  </si>
  <si>
    <t>10/26/2015</t>
  </si>
  <si>
    <t>11/10/2015</t>
  </si>
  <si>
    <t>11/25/2015</t>
  </si>
  <si>
    <t>12/10/2015</t>
  </si>
  <si>
    <t>12/25/2015</t>
  </si>
  <si>
    <t>01/09/2016</t>
  </si>
  <si>
    <t>01/24/2016</t>
  </si>
  <si>
    <t>ran out of memory</t>
  </si>
  <si>
    <t>02/08/2016</t>
  </si>
  <si>
    <t>02/23/2016</t>
  </si>
  <si>
    <t>03/09/2016</t>
  </si>
  <si>
    <t>Isus:  All data points (averaged hour values). The antifoul was the copper-nickle tube - sensor - TBT - pump to suck the water past the tip.</t>
  </si>
  <si>
    <t>Isus offset</t>
  </si>
  <si>
    <t>CTD</t>
  </si>
  <si>
    <t>lat</t>
  </si>
  <si>
    <t>long</t>
  </si>
  <si>
    <t>flag</t>
  </si>
  <si>
    <t>2015-03-24T00:07:15Z</t>
  </si>
  <si>
    <t>2015-03-25T23:19:31Z</t>
  </si>
  <si>
    <t>2015-03-25T23:19:51Z</t>
  </si>
  <si>
    <t>2015-03-27T06:54:02Z</t>
  </si>
  <si>
    <t>2015-03-27T06:54:17Z</t>
  </si>
  <si>
    <t>standard error</t>
  </si>
  <si>
    <t>2016-03-18T12:19:51Z</t>
  </si>
  <si>
    <t>2016-03-18T12:18:08Z</t>
  </si>
  <si>
    <t>outlet broken, MQ drained, bag not full</t>
  </si>
  <si>
    <t>MQ lost, acrylic tube leaking</t>
  </si>
  <si>
    <t>Artemis 3-48-500FH SN 11906-1</t>
  </si>
  <si>
    <t>ODDS=glut</t>
  </si>
  <si>
    <t>EVEN=HgCl2</t>
  </si>
  <si>
    <t xml:space="preserve"> Sample</t>
  </si>
  <si>
    <t xml:space="preserve"> Date_Time</t>
  </si>
  <si>
    <t>Sample</t>
  </si>
  <si>
    <t>SOMMA</t>
  </si>
  <si>
    <t>Alkalinity</t>
  </si>
  <si>
    <t>TA flag</t>
  </si>
  <si>
    <t xml:space="preserve"> type</t>
  </si>
  <si>
    <t xml:space="preserve"> yyyymmdd_hhmm</t>
  </si>
  <si>
    <t xml:space="preserve"> no</t>
  </si>
  <si>
    <t>salinity</t>
  </si>
  <si>
    <t xml:space="preserve"> µmol/kg</t>
  </si>
  <si>
    <t xml:space="preserve"> RAS6</t>
  </si>
  <si>
    <t xml:space="preserve"> 30/03/2015 17:00</t>
  </si>
  <si>
    <t xml:space="preserve"> 14/04/2015 17:00</t>
  </si>
  <si>
    <t xml:space="preserve"> 29/04/2015 17:00</t>
  </si>
  <si>
    <t xml:space="preserve"> 14/05/2015 17:00</t>
  </si>
  <si>
    <t xml:space="preserve"> 29/05/2015 17:00</t>
  </si>
  <si>
    <t xml:space="preserve"> 13/06/2015 17:00</t>
  </si>
  <si>
    <t xml:space="preserve"> 28/06/2015 17:00</t>
  </si>
  <si>
    <t xml:space="preserve"> 13/07/2015 17:00</t>
  </si>
  <si>
    <t xml:space="preserve"> 28/07/2015 17:00</t>
  </si>
  <si>
    <t xml:space="preserve"> 12/08/2015 17:00</t>
  </si>
  <si>
    <t xml:space="preserve"> 27/08/2015 17:00</t>
  </si>
  <si>
    <t xml:space="preserve"> 11/09/2015 17:00</t>
  </si>
  <si>
    <t xml:space="preserve"> 26/09/2015 17:00</t>
  </si>
  <si>
    <t xml:space="preserve"> 11/10/2015 17:00</t>
  </si>
  <si>
    <t xml:space="preserve"> 26/10/2015 17:00</t>
  </si>
  <si>
    <t xml:space="preserve"> 10/11/2015 17:00</t>
  </si>
  <si>
    <t xml:space="preserve"> 25/11/2015 17:00</t>
  </si>
  <si>
    <t xml:space="preserve"> 10/12/2015 17:00</t>
  </si>
  <si>
    <t xml:space="preserve"> 25/12/2015 17:00</t>
  </si>
  <si>
    <t xml:space="preserve"> 9/01/2016 17:00</t>
  </si>
  <si>
    <t xml:space="preserve"> 24/01/2016 17:00</t>
  </si>
  <si>
    <t xml:space="preserve"> 8/02/2016 17:00</t>
  </si>
  <si>
    <t xml:space="preserve"> 23/02/2016 17:00</t>
  </si>
  <si>
    <t xml:space="preserve"> 9/03/2016 17:00</t>
  </si>
  <si>
    <t>Note: No corrections applied for mercuric chloride volume</t>
  </si>
  <si>
    <t>from Kate:</t>
  </si>
  <si>
    <r>
      <t>TCO</t>
    </r>
    <r>
      <rPr>
        <vertAlign val="subscript"/>
        <sz val="10"/>
        <rFont val="Arial"/>
        <family val="2"/>
      </rPr>
      <t>2</t>
    </r>
  </si>
  <si>
    <r>
      <t>TCO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flag</t>
    </r>
  </si>
  <si>
    <t>bag position</t>
  </si>
  <si>
    <t>total bag wt nutrient</t>
  </si>
  <si>
    <t>acrylic tube leak</t>
  </si>
  <si>
    <t>note: dilution due to prime volume approximately 1% ot be calculated from salinities</t>
  </si>
  <si>
    <t>deployment year start</t>
  </si>
  <si>
    <t>site</t>
  </si>
  <si>
    <t>metadata</t>
  </si>
  <si>
    <t>sample</t>
  </si>
  <si>
    <t>deployment</t>
  </si>
  <si>
    <t>m</t>
  </si>
  <si>
    <t>units</t>
  </si>
  <si>
    <t>sampler position</t>
  </si>
  <si>
    <t>nominal</t>
  </si>
  <si>
    <t>comment</t>
  </si>
  <si>
    <t>comment_method</t>
  </si>
  <si>
    <t>comment_sample</t>
  </si>
  <si>
    <t>RAS3-48-500FH serial no: 11906-01 Artemis</t>
  </si>
  <si>
    <t>%rel std dev 1sd</t>
  </si>
  <si>
    <t>yyyy</t>
  </si>
  <si>
    <t>mm/</t>
  </si>
  <si>
    <t>dd</t>
  </si>
  <si>
    <t>Pulse11</t>
  </si>
  <si>
    <t>weight</t>
  </si>
  <si>
    <t>bag and cap subtracted</t>
  </si>
  <si>
    <t>contents weight g.</t>
  </si>
  <si>
    <t>Bag wt mean</t>
  </si>
  <si>
    <t>stdevp</t>
  </si>
  <si>
    <t>time</t>
  </si>
  <si>
    <t>potentiometric</t>
  </si>
  <si>
    <t>coulometric</t>
  </si>
  <si>
    <t>14 acrylic outer leaked</t>
  </si>
  <si>
    <t xml:space="preserve">PSAL                </t>
  </si>
  <si>
    <t xml:space="preserve">SBE16plusV2                                       </t>
  </si>
  <si>
    <t>wts g</t>
  </si>
  <si>
    <t>sample4 somma salinity outlier. Take average for same bag wt. check with Kate</t>
  </si>
  <si>
    <t>density is derived from somma so check alk and tCO2</t>
  </si>
  <si>
    <t>Note</t>
  </si>
  <si>
    <t>Dilution corrected</t>
  </si>
  <si>
    <t>FSA</t>
  </si>
  <si>
    <t>diln corrn</t>
  </si>
  <si>
    <t>%diln</t>
  </si>
  <si>
    <t>prime</t>
  </si>
  <si>
    <t>TCO2 sample preservation issue</t>
  </si>
  <si>
    <t>%average dilution=</t>
  </si>
  <si>
    <t>find ctd CO2 data</t>
  </si>
  <si>
    <t>IN2015_V01</t>
  </si>
  <si>
    <t>29th March 2016</t>
  </si>
  <si>
    <t>400mL for Ruth,glut preserved, odd numbers.</t>
  </si>
  <si>
    <t>temperature</t>
  </si>
  <si>
    <t>sea_water_temperature</t>
  </si>
  <si>
    <t>standard_name</t>
  </si>
  <si>
    <t>sea_water_practical_salinity</t>
  </si>
  <si>
    <t>nuts HgCl2</t>
  </si>
  <si>
    <t>datetime</t>
  </si>
  <si>
    <t>temp</t>
  </si>
  <si>
    <t>psal</t>
  </si>
  <si>
    <t>IMOS_ABOS-SOTS_RWEOBTPCSF_20150213_Pulse_FV02_Pulse-11-2015-Gridded-Data_END-20160403_C-20190522.nc"</t>
  </si>
  <si>
    <r>
      <rPr>
        <sz val="12"/>
        <color theme="1"/>
        <rFont val="Calibri (Body)_x0000_"/>
      </rPr>
      <t>sbe16+v2</t>
    </r>
    <r>
      <rPr>
        <sz val="11"/>
        <color theme="1"/>
        <rFont val="Calibri"/>
        <family val="2"/>
        <scheme val="minor"/>
      </rPr>
      <t xml:space="preserve"> ex cloudstor gridded data:</t>
    </r>
  </si>
  <si>
    <t>previously used data.  The gridded data has some interpolation for depth but flag 1</t>
  </si>
  <si>
    <t>Diln corrected umol/kg</t>
  </si>
  <si>
    <t>moles_of_nitrate_and_nitrite_per_unit_mass_in_sea_water</t>
  </si>
  <si>
    <t>moles_of_silicate_per_unit_mass_in_sea_water</t>
  </si>
  <si>
    <t>density kg/L Gill</t>
  </si>
  <si>
    <t>kg/L</t>
  </si>
  <si>
    <r>
      <t>umol.kg</t>
    </r>
    <r>
      <rPr>
        <vertAlign val="superscript"/>
        <sz val="12"/>
        <color theme="1"/>
        <rFont val="Calibri (Body)"/>
      </rPr>
      <t>-1</t>
    </r>
  </si>
  <si>
    <t>vol dilution+HgCl2</t>
  </si>
  <si>
    <t>mL</t>
  </si>
  <si>
    <t>bags need washing somehow.</t>
  </si>
  <si>
    <t>Pulse-11-2015</t>
  </si>
  <si>
    <t>kg</t>
  </si>
  <si>
    <t>sea_water_pressure_due_to_sea_water</t>
  </si>
  <si>
    <t>dbar</t>
  </si>
  <si>
    <t>uncertainty</t>
  </si>
  <si>
    <t>comment_QC_report</t>
  </si>
  <si>
    <t>samples collected in pairs</t>
  </si>
  <si>
    <t>UTC</t>
  </si>
  <si>
    <t>yyyy:mm:dd hh:mm:ss</t>
  </si>
  <si>
    <t>N/Si</t>
  </si>
  <si>
    <t>N/P</t>
  </si>
  <si>
    <t>Cruise</t>
  </si>
  <si>
    <t>Sta</t>
  </si>
  <si>
    <t>Rosette</t>
  </si>
  <si>
    <t>Pressure [dbar]</t>
  </si>
  <si>
    <t>yyyy-mm-ddThh:mm:ss</t>
  </si>
  <si>
    <t>CTD_salinity</t>
  </si>
  <si>
    <t>CTD_TEMP</t>
  </si>
  <si>
    <t>Latitude [degrees_north]</t>
  </si>
  <si>
    <t>Longitude [degrees_east]</t>
  </si>
  <si>
    <t>TCO2 [µmol/kg]</t>
  </si>
  <si>
    <t>TCO2_FLAG_W</t>
  </si>
  <si>
    <t>TALK [µmol/kg]</t>
  </si>
  <si>
    <t>TALK_FLAG_W</t>
  </si>
  <si>
    <t>Comments</t>
  </si>
  <si>
    <t xml:space="preserve"> INV2015_V01</t>
  </si>
  <si>
    <t xml:space="preserve"> 23-03-2015T00:10:15Z</t>
  </si>
  <si>
    <t xml:space="preserve"> 23-03-2015T00:09:57Z</t>
  </si>
  <si>
    <t xml:space="preserve"> 23-03-2015T00:07:15Z</t>
  </si>
  <si>
    <t>Average of duplicates from same bottle- difference 0.99</t>
  </si>
  <si>
    <t xml:space="preserve"> 23-03-2015T00:06:54Z</t>
  </si>
  <si>
    <t xml:space="preserve"> 23-03-2015T00:04:38Z</t>
  </si>
  <si>
    <t>19A</t>
  </si>
  <si>
    <t xml:space="preserve"> 23-03-2015T00:03:47Z</t>
  </si>
  <si>
    <t>19B</t>
  </si>
  <si>
    <t>UW</t>
  </si>
  <si>
    <t xml:space="preserve"> 25-03-2015T23:23:41Z</t>
  </si>
  <si>
    <t>Underway sample taken as surface CTD bottle was fired</t>
  </si>
  <si>
    <t xml:space="preserve"> 25-03-2015T23:23:23Z</t>
  </si>
  <si>
    <t xml:space="preserve"> 25-03-2015T23:19:51Z</t>
  </si>
  <si>
    <t xml:space="preserve"> 25-03-2015T23:19:31Z</t>
  </si>
  <si>
    <t xml:space="preserve"> 25-03-2015T23:17:42Z</t>
  </si>
  <si>
    <t xml:space="preserve"> 25-03-2015T23:17:21Z</t>
  </si>
  <si>
    <t>27-03-2015T06:56:53Z</t>
  </si>
  <si>
    <t>27-03-2015T06:56:34Z</t>
  </si>
  <si>
    <t>22A</t>
  </si>
  <si>
    <t xml:space="preserve"> 27-03-2015T06:54:17Z</t>
  </si>
  <si>
    <t>22B</t>
  </si>
  <si>
    <t xml:space="preserve"> 27-03-2015T06:54:02Z</t>
  </si>
  <si>
    <t xml:space="preserve"> 27-03-2015T06:51:30Z</t>
  </si>
  <si>
    <t>Note poor duplicates for both TCO2 and TA</t>
  </si>
  <si>
    <t xml:space="preserve"> 27-03-2015T06:51:17Z</t>
  </si>
  <si>
    <t>IN2016_V03_xtra</t>
  </si>
  <si>
    <t> IN2016_V02</t>
  </si>
  <si>
    <t> 18/03/2016 10:24</t>
  </si>
  <si>
    <t> 2016-05-02 18:31:49 UTC+10</t>
  </si>
  <si>
    <t> 2_19</t>
  </si>
  <si>
    <t> 2016-05-02 18:51:11 UTC+10</t>
  </si>
  <si>
    <t> 2_21</t>
  </si>
  <si>
    <t> 2016-05-02 19:11:54 UTC+10</t>
  </si>
  <si>
    <t> 2_24</t>
  </si>
  <si>
    <t> 14/04/2016 8:39</t>
  </si>
  <si>
    <t> 2016-05-02 19:30:46 UTC+10</t>
  </si>
  <si>
    <t> 40_1</t>
  </si>
  <si>
    <t> 2016-05-02 19:49:44 UTC+10</t>
  </si>
  <si>
    <t> 40_3</t>
  </si>
  <si>
    <t> 2016-05-02 20:28:07 UTC+10</t>
  </si>
  <si>
    <t> 40_5</t>
  </si>
  <si>
    <t> 2016-05-02 20:50:50 UTC+10</t>
  </si>
  <si>
    <t> 40_7</t>
  </si>
  <si>
    <t> 2016-05-02 21:10:00 UTC+10</t>
  </si>
  <si>
    <t> 40_9</t>
  </si>
  <si>
    <t> 2016-05-02 21:52:35 UTC+10</t>
  </si>
  <si>
    <t> 40_11</t>
  </si>
  <si>
    <t> 2016-05-02 22:11:35 UTC+10</t>
  </si>
  <si>
    <t> 40_13</t>
  </si>
  <si>
    <t> 2016-05-02 22:30:57 UTC+10</t>
  </si>
  <si>
    <t> 40_15</t>
  </si>
  <si>
    <t> 2016-05-02 23:09:46 UTC+10</t>
  </si>
  <si>
    <t> 40_17</t>
  </si>
  <si>
    <t> 2016-05-02 23:30:21 UTC+10</t>
  </si>
  <si>
    <t> 40_19</t>
  </si>
  <si>
    <t> 2016-05-02 23:49:30 UTC+10</t>
  </si>
  <si>
    <t> 40_21</t>
  </si>
  <si>
    <t> 2016-05-03 00:08:37 UTC+10</t>
  </si>
  <si>
    <t> 40_24</t>
  </si>
  <si>
    <t xml:space="preserve"> Determination Start</t>
  </si>
  <si>
    <t xml:space="preserve"> CTD</t>
  </si>
  <si>
    <t xml:space="preserve"> Rosette</t>
  </si>
  <si>
    <t xml:space="preserve"> Depth</t>
  </si>
  <si>
    <t xml:space="preserve"> Salinity</t>
  </si>
  <si>
    <t xml:space="preserve"> T_insitu</t>
  </si>
  <si>
    <t xml:space="preserve"> Latitude</t>
  </si>
  <si>
    <t xml:space="preserve"> Longitude</t>
  </si>
  <si>
    <t xml:space="preserve"> Corrected alkalinity</t>
  </si>
  <si>
    <t xml:space="preserve">  </t>
  </si>
  <si>
    <t xml:space="preserve"> db</t>
  </si>
  <si>
    <t xml:space="preserve"> °C</t>
  </si>
  <si>
    <t xml:space="preserve"> °S</t>
  </si>
  <si>
    <t xml:space="preserve"> °E</t>
  </si>
  <si>
    <r>
      <t>Corrected TCO</t>
    </r>
    <r>
      <rPr>
        <vertAlign val="subscript"/>
        <sz val="11"/>
        <rFont val="Calibri"/>
        <family val="2"/>
        <scheme val="minor"/>
      </rPr>
      <t>2</t>
    </r>
  </si>
  <si>
    <r>
      <t>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flag</t>
    </r>
  </si>
  <si>
    <t>moles_of_phosphate_per_unit_mass_in_sea_water</t>
  </si>
  <si>
    <t>moles_of_alkalinity_per_unit_mass_in_sea_water</t>
  </si>
  <si>
    <t>moles_of_inorganic_carbon_per_unit_mass_in_sea_water</t>
  </si>
  <si>
    <t>remoteaccesssampler</t>
  </si>
  <si>
    <t>pressurerel</t>
  </si>
  <si>
    <t>NOxconcentration</t>
  </si>
  <si>
    <t>phosphateconcentration</t>
  </si>
  <si>
    <t>silicateconcentration</t>
  </si>
  <si>
    <t>totalalkalinity</t>
  </si>
  <si>
    <t>totalcarbondioxide</t>
  </si>
  <si>
    <t>depth nominal</t>
  </si>
  <si>
    <t>sample number</t>
  </si>
  <si>
    <t>time of sample start</t>
  </si>
  <si>
    <t>sample mass</t>
  </si>
  <si>
    <r>
      <t>o</t>
    </r>
    <r>
      <rPr>
        <sz val="12"/>
        <rFont val="Calibri"/>
        <family val="2"/>
        <scheme val="minor"/>
      </rPr>
      <t>C</t>
    </r>
  </si>
  <si>
    <r>
      <t>umol.kg</t>
    </r>
    <r>
      <rPr>
        <vertAlign val="superscript"/>
        <sz val="12"/>
        <rFont val="Calibri"/>
        <family val="2"/>
        <scheme val="minor"/>
      </rPr>
      <t>-1</t>
    </r>
  </si>
  <si>
    <t>Davies, Diana M., Jansen, Peter, Trull, Thomas W. IMOS - ABOS Southern Ocean Time Series (SOTS) - Quality Assessment and Control Report - Remote Access Sampler: Sample Analysis http://dx.doi.org/10.26198/5e156a63a8f75</t>
  </si>
  <si>
    <t>Sea-Bird Electronics-SBE16plusV2 SN6330</t>
  </si>
  <si>
    <t>long_name</t>
  </si>
  <si>
    <t>depth_nominal</t>
  </si>
  <si>
    <t>sample_qc</t>
  </si>
  <si>
    <t>pressurerel_qc</t>
  </si>
  <si>
    <t>temperature_qc</t>
  </si>
  <si>
    <t>salinity_qc</t>
  </si>
  <si>
    <t>weight_qc</t>
  </si>
  <si>
    <t>NOx_qc</t>
  </si>
  <si>
    <t>phosphate_qc</t>
  </si>
  <si>
    <t>silicate_qc</t>
  </si>
  <si>
    <t>totalalkalinity_qc</t>
  </si>
  <si>
    <t>totalcarbondioxide_qc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</si>
</sst>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[$-F400]h:mm:ss\ AM/PM"/>
    <numFmt numFmtId="167" formatCode="yyyy/mm/dd\ hh:mm:ss"/>
    <numFmt numFmtId="168" formatCode="yyyy/mm/dd;@"/>
    <numFmt numFmtId="169" formatCode="0.000000"/>
    <numFmt numFmtId="170" formatCode="0.00000"/>
  </numFmts>
  <fonts count="4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3366FF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Verdana"/>
      <family val="2"/>
    </font>
    <font>
      <u/>
      <sz val="16"/>
      <name val="Arial"/>
      <family val="2"/>
    </font>
    <font>
      <u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Bookman"/>
      <family val="1"/>
    </font>
    <font>
      <sz val="10"/>
      <color rgb="FF0000FF"/>
      <name val="Arial"/>
      <family val="2"/>
    </font>
    <font>
      <sz val="12"/>
      <color rgb="FF0000FF"/>
      <name val="Calibri"/>
      <family val="2"/>
      <scheme val="minor"/>
    </font>
    <font>
      <vertAlign val="subscript"/>
      <sz val="10"/>
      <name val="Arial"/>
      <family val="2"/>
    </font>
    <font>
      <sz val="10"/>
      <color theme="1"/>
      <name val="Calibri"/>
      <family val="2"/>
      <charset val="136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Arial"/>
      <family val="2"/>
    </font>
    <font>
      <sz val="12"/>
      <color theme="6"/>
      <name val="Calibri"/>
      <family val="2"/>
      <scheme val="minor"/>
    </font>
    <font>
      <sz val="10"/>
      <color theme="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(Body)_x0000_"/>
    </font>
    <font>
      <vertAlign val="superscript"/>
      <sz val="12"/>
      <color theme="1"/>
      <name val="Calibri (Body)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indexed="62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rgb="FF333399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D4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9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2" fillId="0" borderId="0" xfId="0" applyFont="1" applyFill="1"/>
    <xf numFmtId="0" fontId="8" fillId="2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3" fillId="0" borderId="2" xfId="0" applyFont="1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2" fontId="13" fillId="0" borderId="11" xfId="0" applyNumberFormat="1" applyFont="1" applyBorder="1"/>
    <xf numFmtId="0" fontId="0" fillId="0" borderId="7" xfId="0" applyBorder="1"/>
    <xf numFmtId="0" fontId="0" fillId="0" borderId="12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13" fillId="0" borderId="0" xfId="0" applyNumberFormat="1" applyFont="1" applyBorder="1"/>
    <xf numFmtId="0" fontId="0" fillId="0" borderId="12" xfId="0" applyFill="1" applyBorder="1" applyAlignment="1">
      <alignment horizontal="center"/>
    </xf>
    <xf numFmtId="2" fontId="0" fillId="0" borderId="6" xfId="0" applyNumberFormat="1" applyBorder="1"/>
    <xf numFmtId="2" fontId="14" fillId="0" borderId="0" xfId="0" applyNumberFormat="1" applyFont="1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9" xfId="0" applyNumberFormat="1" applyBorder="1"/>
    <xf numFmtId="0" fontId="0" fillId="0" borderId="5" xfId="0" applyBorder="1"/>
    <xf numFmtId="0" fontId="0" fillId="0" borderId="9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2" fontId="2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0" fillId="3" borderId="0" xfId="0" applyFill="1"/>
    <xf numFmtId="0" fontId="16" fillId="0" borderId="0" xfId="37" applyFont="1"/>
    <xf numFmtId="0" fontId="15" fillId="0" borderId="0" xfId="37"/>
    <xf numFmtId="0" fontId="0" fillId="0" borderId="6" xfId="37" applyFont="1" applyBorder="1"/>
    <xf numFmtId="0" fontId="15" fillId="0" borderId="11" xfId="37" applyBorder="1"/>
    <xf numFmtId="0" fontId="17" fillId="0" borderId="6" xfId="37" applyFont="1" applyBorder="1"/>
    <xf numFmtId="0" fontId="15" fillId="0" borderId="6" xfId="37" applyBorder="1"/>
    <xf numFmtId="0" fontId="15" fillId="0" borderId="7" xfId="37" applyBorder="1"/>
    <xf numFmtId="0" fontId="15" fillId="0" borderId="2" xfId="37" applyBorder="1"/>
    <xf numFmtId="2" fontId="18" fillId="0" borderId="2" xfId="37" applyNumberFormat="1" applyFont="1" applyBorder="1" applyAlignment="1">
      <alignment horizontal="center"/>
    </xf>
    <xf numFmtId="2" fontId="18" fillId="0" borderId="0" xfId="37" applyNumberFormat="1" applyFont="1" applyBorder="1" applyAlignment="1">
      <alignment horizontal="center"/>
    </xf>
    <xf numFmtId="2" fontId="18" fillId="0" borderId="3" xfId="37" applyNumberFormat="1" applyFont="1" applyBorder="1" applyAlignment="1">
      <alignment horizontal="center"/>
    </xf>
    <xf numFmtId="0" fontId="15" fillId="0" borderId="13" xfId="37" applyBorder="1"/>
    <xf numFmtId="2" fontId="18" fillId="0" borderId="13" xfId="37" applyNumberFormat="1" applyFont="1" applyBorder="1" applyAlignment="1">
      <alignment horizontal="center"/>
    </xf>
    <xf numFmtId="2" fontId="18" fillId="0" borderId="14" xfId="37" applyNumberFormat="1" applyFont="1" applyBorder="1" applyAlignment="1">
      <alignment horizontal="center"/>
    </xf>
    <xf numFmtId="2" fontId="18" fillId="0" borderId="15" xfId="37" applyNumberFormat="1" applyFont="1" applyBorder="1" applyAlignment="1">
      <alignment horizontal="center"/>
    </xf>
    <xf numFmtId="0" fontId="17" fillId="0" borderId="2" xfId="37" applyFont="1" applyBorder="1"/>
    <xf numFmtId="0" fontId="15" fillId="0" borderId="0" xfId="37" applyBorder="1"/>
    <xf numFmtId="0" fontId="19" fillId="0" borderId="2" xfId="37" applyFont="1" applyBorder="1"/>
    <xf numFmtId="0" fontId="19" fillId="0" borderId="0" xfId="37" applyFont="1" applyBorder="1"/>
    <xf numFmtId="0" fontId="15" fillId="0" borderId="4" xfId="37" applyBorder="1"/>
    <xf numFmtId="0" fontId="19" fillId="0" borderId="16" xfId="37" applyFont="1" applyBorder="1" applyAlignment="1">
      <alignment horizontal="center"/>
    </xf>
    <xf numFmtId="0" fontId="19" fillId="0" borderId="1" xfId="37" applyFont="1" applyBorder="1" applyAlignment="1">
      <alignment horizontal="center"/>
    </xf>
    <xf numFmtId="0" fontId="19" fillId="0" borderId="17" xfId="37" applyFont="1" applyBorder="1" applyAlignment="1">
      <alignment horizontal="center"/>
    </xf>
    <xf numFmtId="2" fontId="20" fillId="0" borderId="12" xfId="37" applyNumberFormat="1" applyFont="1" applyBorder="1" applyAlignment="1">
      <alignment horizontal="center"/>
    </xf>
    <xf numFmtId="0" fontId="0" fillId="0" borderId="2" xfId="37" applyFont="1" applyBorder="1"/>
    <xf numFmtId="165" fontId="20" fillId="0" borderId="12" xfId="37" applyNumberFormat="1" applyFont="1" applyBorder="1" applyAlignment="1">
      <alignment horizontal="center"/>
    </xf>
    <xf numFmtId="0" fontId="20" fillId="0" borderId="18" xfId="37" applyFont="1" applyBorder="1" applyAlignment="1">
      <alignment horizontal="center"/>
    </xf>
    <xf numFmtId="0" fontId="21" fillId="0" borderId="2" xfId="37" applyFont="1" applyBorder="1"/>
    <xf numFmtId="0" fontId="21" fillId="0" borderId="0" xfId="37" applyFont="1" applyBorder="1"/>
    <xf numFmtId="0" fontId="21" fillId="0" borderId="0" xfId="37" applyFont="1"/>
    <xf numFmtId="2" fontId="21" fillId="0" borderId="2" xfId="37" applyNumberFormat="1" applyFont="1" applyBorder="1"/>
    <xf numFmtId="2" fontId="21" fillId="0" borderId="0" xfId="37" applyNumberFormat="1" applyFont="1" applyBorder="1"/>
    <xf numFmtId="1" fontId="20" fillId="0" borderId="18" xfId="37" applyNumberFormat="1" applyFont="1" applyBorder="1" applyAlignment="1">
      <alignment horizontal="center"/>
    </xf>
    <xf numFmtId="166" fontId="0" fillId="0" borderId="0" xfId="0" applyNumberFormat="1"/>
    <xf numFmtId="22" fontId="0" fillId="0" borderId="0" xfId="0" applyNumberFormat="1"/>
    <xf numFmtId="0" fontId="13" fillId="0" borderId="0" xfId="0" applyFont="1"/>
    <xf numFmtId="0" fontId="13" fillId="0" borderId="0" xfId="0" applyFont="1" applyFill="1"/>
    <xf numFmtId="22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2" fontId="15" fillId="0" borderId="0" xfId="37" applyNumberFormat="1"/>
    <xf numFmtId="0" fontId="21" fillId="0" borderId="0" xfId="37" applyFont="1" applyFill="1" applyBorder="1"/>
    <xf numFmtId="0" fontId="0" fillId="0" borderId="0" xfId="0" applyFill="1" applyAlignment="1">
      <alignment horizontal="right"/>
    </xf>
    <xf numFmtId="166" fontId="0" fillId="0" borderId="0" xfId="0" applyNumberFormat="1" applyFill="1"/>
    <xf numFmtId="0" fontId="22" fillId="0" borderId="0" xfId="0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2" fontId="19" fillId="0" borderId="0" xfId="0" applyNumberFormat="1" applyFont="1" applyFill="1"/>
    <xf numFmtId="0" fontId="24" fillId="0" borderId="0" xfId="0" applyFont="1"/>
    <xf numFmtId="167" fontId="0" fillId="0" borderId="0" xfId="0" applyNumberFormat="1"/>
    <xf numFmtId="167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164" fontId="26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/>
    <xf numFmtId="0" fontId="2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2" fillId="0" borderId="0" xfId="0" applyNumberFormat="1" applyFont="1" applyAlignment="1">
      <alignment horizontal="center"/>
    </xf>
    <xf numFmtId="167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6" xfId="0" applyFont="1" applyBorder="1" applyAlignment="1">
      <alignment horizontal="right"/>
    </xf>
    <xf numFmtId="0" fontId="0" fillId="3" borderId="11" xfId="0" applyFill="1" applyBorder="1"/>
    <xf numFmtId="0" fontId="0" fillId="0" borderId="2" xfId="0" applyBorder="1" applyAlignment="1">
      <alignment horizontal="right"/>
    </xf>
    <xf numFmtId="0" fontId="0" fillId="0" borderId="0" xfId="0" applyFill="1" applyBorder="1"/>
    <xf numFmtId="1" fontId="0" fillId="0" borderId="2" xfId="0" applyNumberFormat="1" applyBorder="1" applyAlignment="1">
      <alignment horizontal="right"/>
    </xf>
    <xf numFmtId="1" fontId="0" fillId="0" borderId="4" xfId="0" applyNumberFormat="1" applyBorder="1"/>
    <xf numFmtId="0" fontId="0" fillId="0" borderId="10" xfId="0" applyBorder="1"/>
    <xf numFmtId="0" fontId="0" fillId="0" borderId="8" xfId="0" applyBorder="1"/>
    <xf numFmtId="2" fontId="28" fillId="0" borderId="0" xfId="0" applyNumberFormat="1" applyFont="1"/>
    <xf numFmtId="0" fontId="2" fillId="0" borderId="0" xfId="0" applyFont="1" applyAlignment="1">
      <alignment horizontal="right"/>
    </xf>
    <xf numFmtId="0" fontId="3" fillId="0" borderId="6" xfId="0" applyFont="1" applyBorder="1"/>
    <xf numFmtId="0" fontId="0" fillId="0" borderId="5" xfId="0" applyBorder="1" applyAlignment="1">
      <alignment horizontal="center"/>
    </xf>
    <xf numFmtId="2" fontId="26" fillId="0" borderId="0" xfId="0" applyNumberFormat="1" applyFont="1"/>
    <xf numFmtId="0" fontId="0" fillId="0" borderId="0" xfId="0" applyAlignment="1"/>
    <xf numFmtId="2" fontId="0" fillId="0" borderId="0" xfId="0" applyNumberFormat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19" fillId="0" borderId="0" xfId="0" applyFont="1" applyBorder="1"/>
    <xf numFmtId="0" fontId="19" fillId="0" borderId="3" xfId="0" applyFont="1" applyBorder="1"/>
    <xf numFmtId="0" fontId="19" fillId="0" borderId="9" xfId="0" applyFont="1" applyBorder="1"/>
    <xf numFmtId="0" fontId="19" fillId="0" borderId="5" xfId="0" applyFont="1" applyBorder="1"/>
    <xf numFmtId="0" fontId="3" fillId="0" borderId="11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left"/>
    </xf>
    <xf numFmtId="0" fontId="29" fillId="0" borderId="0" xfId="0" applyFont="1"/>
    <xf numFmtId="164" fontId="29" fillId="0" borderId="0" xfId="0" applyNumberFormat="1" applyFont="1" applyAlignment="1">
      <alignment horizontal="center"/>
    </xf>
    <xf numFmtId="167" fontId="30" fillId="0" borderId="0" xfId="0" applyNumberFormat="1" applyFont="1"/>
    <xf numFmtId="0" fontId="31" fillId="0" borderId="0" xfId="0" applyFont="1"/>
    <xf numFmtId="0" fontId="32" fillId="0" borderId="0" xfId="0" applyFont="1"/>
    <xf numFmtId="169" fontId="19" fillId="0" borderId="0" xfId="0" applyNumberFormat="1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3" fillId="0" borderId="0" xfId="0" applyFont="1" applyFill="1"/>
    <xf numFmtId="0" fontId="0" fillId="0" borderId="0" xfId="0" applyFont="1" applyFill="1"/>
    <xf numFmtId="2" fontId="26" fillId="0" borderId="0" xfId="0" applyNumberFormat="1" applyFont="1" applyAlignment="1">
      <alignment horizontal="left"/>
    </xf>
    <xf numFmtId="0" fontId="19" fillId="4" borderId="0" xfId="0" applyFont="1" applyFill="1"/>
    <xf numFmtId="1" fontId="31" fillId="0" borderId="0" xfId="0" applyNumberFormat="1" applyFont="1"/>
    <xf numFmtId="1" fontId="26" fillId="5" borderId="0" xfId="0" applyNumberFormat="1" applyFont="1" applyFill="1"/>
    <xf numFmtId="167" fontId="31" fillId="0" borderId="0" xfId="0" applyNumberFormat="1" applyFont="1" applyFill="1" applyAlignment="1">
      <alignment horizontal="left"/>
    </xf>
    <xf numFmtId="1" fontId="26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0" applyFont="1" applyBorder="1" applyAlignment="1">
      <alignment horizontal="left"/>
    </xf>
    <xf numFmtId="0" fontId="26" fillId="0" borderId="0" xfId="0" applyFont="1" applyAlignment="1">
      <alignment horizontal="left" vertical="center"/>
    </xf>
    <xf numFmtId="164" fontId="31" fillId="0" borderId="0" xfId="0" applyNumberFormat="1" applyFont="1" applyAlignment="1">
      <alignment horizontal="left"/>
    </xf>
    <xf numFmtId="167" fontId="31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/>
    </xf>
    <xf numFmtId="0" fontId="19" fillId="0" borderId="0" xfId="0" applyFont="1" applyFill="1"/>
    <xf numFmtId="1" fontId="26" fillId="0" borderId="0" xfId="0" applyNumberFormat="1" applyFont="1" applyFill="1"/>
    <xf numFmtId="0" fontId="26" fillId="0" borderId="0" xfId="0" applyFont="1" applyFill="1" applyAlignment="1">
      <alignment horizontal="left"/>
    </xf>
    <xf numFmtId="0" fontId="26" fillId="0" borderId="0" xfId="0" applyFont="1" applyFill="1"/>
    <xf numFmtId="0" fontId="25" fillId="0" borderId="0" xfId="0" applyFont="1" applyAlignment="1">
      <alignment horizontal="left"/>
    </xf>
    <xf numFmtId="165" fontId="26" fillId="0" borderId="0" xfId="0" applyNumberFormat="1" applyFont="1" applyAlignment="1">
      <alignment horizontal="left"/>
    </xf>
    <xf numFmtId="0" fontId="0" fillId="3" borderId="0" xfId="0" applyFill="1" applyBorder="1"/>
    <xf numFmtId="164" fontId="0" fillId="0" borderId="3" xfId="0" applyNumberFormat="1" applyBorder="1"/>
    <xf numFmtId="164" fontId="2" fillId="0" borderId="0" xfId="0" applyNumberFormat="1" applyFont="1"/>
    <xf numFmtId="164" fontId="2" fillId="0" borderId="3" xfId="0" applyNumberFormat="1" applyFont="1" applyBorder="1"/>
    <xf numFmtId="0" fontId="0" fillId="6" borderId="1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6" borderId="0" xfId="0" applyFill="1"/>
    <xf numFmtId="2" fontId="0" fillId="6" borderId="0" xfId="0" applyNumberFormat="1" applyFill="1" applyBorder="1"/>
    <xf numFmtId="164" fontId="0" fillId="6" borderId="0" xfId="0" applyNumberFormat="1" applyFill="1"/>
    <xf numFmtId="164" fontId="0" fillId="6" borderId="3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center"/>
    </xf>
    <xf numFmtId="164" fontId="0" fillId="6" borderId="0" xfId="0" applyNumberFormat="1" applyFill="1" applyBorder="1"/>
    <xf numFmtId="0" fontId="29" fillId="6" borderId="0" xfId="0" applyFont="1" applyFill="1" applyAlignment="1">
      <alignment horizontal="right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9" xfId="0" applyFill="1" applyBorder="1"/>
    <xf numFmtId="2" fontId="0" fillId="6" borderId="9" xfId="0" applyNumberForma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4" xfId="0" applyFill="1" applyBorder="1" applyAlignment="1">
      <alignment horizontal="center"/>
    </xf>
    <xf numFmtId="164" fontId="0" fillId="0" borderId="3" xfId="0" applyNumberFormat="1" applyFont="1" applyBorder="1"/>
    <xf numFmtId="170" fontId="26" fillId="0" borderId="0" xfId="0" applyNumberFormat="1" applyFont="1" applyAlignment="1">
      <alignment horizontal="left"/>
    </xf>
    <xf numFmtId="0" fontId="37" fillId="0" borderId="0" xfId="0" applyFont="1"/>
    <xf numFmtId="0" fontId="39" fillId="0" borderId="0" xfId="0" applyFont="1"/>
    <xf numFmtId="0" fontId="26" fillId="7" borderId="0" xfId="0" applyFont="1" applyFill="1"/>
    <xf numFmtId="2" fontId="26" fillId="7" borderId="0" xfId="0" applyNumberFormat="1" applyFont="1" applyFill="1"/>
    <xf numFmtId="0" fontId="31" fillId="7" borderId="0" xfId="0" applyFont="1" applyFill="1"/>
    <xf numFmtId="0" fontId="39" fillId="7" borderId="0" xfId="0" applyFont="1" applyFill="1"/>
    <xf numFmtId="0" fontId="13" fillId="7" borderId="0" xfId="0" applyFont="1" applyFill="1"/>
    <xf numFmtId="2" fontId="40" fillId="0" borderId="0" xfId="0" applyNumberFormat="1" applyFont="1"/>
    <xf numFmtId="2" fontId="40" fillId="7" borderId="0" xfId="0" applyNumberFormat="1" applyFont="1" applyFill="1"/>
    <xf numFmtId="2" fontId="40" fillId="0" borderId="0" xfId="0" applyNumberFormat="1" applyFont="1" applyFill="1"/>
    <xf numFmtId="164" fontId="0" fillId="0" borderId="12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167" fontId="31" fillId="0" borderId="0" xfId="0" applyNumberFormat="1" applyFont="1"/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167" fontId="41" fillId="0" borderId="0" xfId="0" applyNumberFormat="1" applyFont="1" applyAlignment="1">
      <alignment horizontal="left"/>
    </xf>
    <xf numFmtId="164" fontId="31" fillId="0" borderId="0" xfId="0" applyNumberFormat="1" applyFont="1"/>
    <xf numFmtId="14" fontId="4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" fontId="31" fillId="0" borderId="0" xfId="0" applyNumberFormat="1" applyFont="1" applyAlignment="1">
      <alignment horizontal="center"/>
    </xf>
    <xf numFmtId="0" fontId="41" fillId="0" borderId="0" xfId="0" applyFont="1"/>
    <xf numFmtId="0" fontId="31" fillId="5" borderId="0" xfId="0" applyFont="1" applyFill="1"/>
    <xf numFmtId="0" fontId="41" fillId="5" borderId="0" xfId="0" applyFont="1" applyFill="1"/>
    <xf numFmtId="0" fontId="31" fillId="4" borderId="0" xfId="0" applyFont="1" applyFill="1" applyAlignment="1">
      <alignment horizontal="left" vertical="center"/>
    </xf>
    <xf numFmtId="0" fontId="42" fillId="5" borderId="0" xfId="96" applyFont="1" applyFill="1" applyAlignment="1"/>
    <xf numFmtId="167" fontId="31" fillId="4" borderId="0" xfId="0" applyNumberFormat="1" applyFont="1" applyFill="1" applyAlignment="1">
      <alignment horizontal="left"/>
    </xf>
    <xf numFmtId="164" fontId="26" fillId="4" borderId="0" xfId="0" applyNumberFormat="1" applyFont="1" applyFill="1"/>
    <xf numFmtId="0" fontId="26" fillId="5" borderId="0" xfId="0" applyFont="1" applyFill="1" applyAlignment="1">
      <alignment horizontal="left"/>
    </xf>
    <xf numFmtId="0" fontId="31" fillId="4" borderId="0" xfId="0" applyFont="1" applyFill="1"/>
    <xf numFmtId="0" fontId="31" fillId="0" borderId="0" xfId="0" applyFont="1" applyFill="1"/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vertical="center"/>
    </xf>
    <xf numFmtId="167" fontId="26" fillId="0" borderId="0" xfId="0" applyNumberFormat="1" applyFont="1" applyFill="1" applyAlignment="1">
      <alignment horizontal="left"/>
    </xf>
    <xf numFmtId="164" fontId="26" fillId="0" borderId="0" xfId="0" applyNumberFormat="1" applyFont="1" applyFill="1"/>
    <xf numFmtId="0" fontId="0" fillId="0" borderId="0" xfId="0" applyFill="1" applyBorder="1" applyAlignment="1">
      <alignment horizontal="center"/>
    </xf>
    <xf numFmtId="0" fontId="43" fillId="0" borderId="0" xfId="0" applyFont="1" applyAlignment="1">
      <alignment horizontal="left"/>
    </xf>
    <xf numFmtId="0" fontId="43" fillId="0" borderId="0" xfId="0" applyFont="1" applyAlignment="1">
      <alignment horizontal="left" vertical="center"/>
    </xf>
    <xf numFmtId="167" fontId="44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167" fontId="43" fillId="0" borderId="0" xfId="0" applyNumberFormat="1" applyFont="1" applyAlignment="1">
      <alignment horizontal="left"/>
    </xf>
    <xf numFmtId="164" fontId="43" fillId="0" borderId="0" xfId="0" applyNumberFormat="1" applyFont="1" applyAlignment="1">
      <alignment horizontal="left"/>
    </xf>
    <xf numFmtId="1" fontId="43" fillId="0" borderId="0" xfId="0" applyNumberFormat="1" applyFont="1" applyAlignment="1">
      <alignment horizontal="left"/>
    </xf>
    <xf numFmtId="0" fontId="1" fillId="0" borderId="0" xfId="0" applyFont="1" applyFill="1"/>
    <xf numFmtId="0" fontId="1" fillId="0" borderId="0" xfId="0" applyFo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/>
    <cellStyle name="Normal" xfId="0" builtinId="0"/>
    <cellStyle name="Normal 2" xfId="37" xr:uid="{00000000-0005-0000-0000-00005F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alkalinity diln corrn</c:v>
          </c:tx>
          <c:spPr>
            <a:ln w="47625">
              <a:noFill/>
            </a:ln>
          </c:spPr>
          <c:xVal>
            <c:numRef>
              <c:f>'DIC alk'!$I$4:$I$27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'DIC alk'!$P$4:$P$27</c:f>
              <c:numCache>
                <c:formatCode>0.00</c:formatCode>
                <c:ptCount val="24"/>
                <c:pt idx="0">
                  <c:v>2306.6514693401768</c:v>
                </c:pt>
                <c:pt idx="1">
                  <c:v>2307.5451017913479</c:v>
                </c:pt>
                <c:pt idx="2">
                  <c:v>2300.7280354895861</c:v>
                </c:pt>
                <c:pt idx="3">
                  <c:v>2293.3943019094099</c:v>
                </c:pt>
                <c:pt idx="4">
                  <c:v>2268.1536743852671</c:v>
                </c:pt>
                <c:pt idx="5">
                  <c:v>2291.9193986744103</c:v>
                </c:pt>
                <c:pt idx="6">
                  <c:v>2278.3856604526577</c:v>
                </c:pt>
                <c:pt idx="7">
                  <c:v>2289.4973142111294</c:v>
                </c:pt>
                <c:pt idx="8">
                  <c:v>2283.3120488877439</c:v>
                </c:pt>
                <c:pt idx="9">
                  <c:v>2285.0117231254876</c:v>
                </c:pt>
                <c:pt idx="10">
                  <c:v>2287.0804531399726</c:v>
                </c:pt>
                <c:pt idx="11">
                  <c:v>2272.5449680290171</c:v>
                </c:pt>
                <c:pt idx="12">
                  <c:v>2317.8644232190691</c:v>
                </c:pt>
                <c:pt idx="13">
                  <c:v>2275.1942386231358</c:v>
                </c:pt>
                <c:pt idx="14">
                  <c:v>2276.3242001274652</c:v>
                </c:pt>
                <c:pt idx="15">
                  <c:v>2280.9209302049371</c:v>
                </c:pt>
                <c:pt idx="16">
                  <c:v>2280.5411018198392</c:v>
                </c:pt>
                <c:pt idx="17">
                  <c:v>2278.6228219200093</c:v>
                </c:pt>
                <c:pt idx="18">
                  <c:v>2283.6629743011681</c:v>
                </c:pt>
                <c:pt idx="19">
                  <c:v>2284.0668447553585</c:v>
                </c:pt>
                <c:pt idx="20">
                  <c:v>2278.5624214427876</c:v>
                </c:pt>
                <c:pt idx="21">
                  <c:v>2288.3999603126358</c:v>
                </c:pt>
                <c:pt idx="22">
                  <c:v>2287.5029059195545</c:v>
                </c:pt>
                <c:pt idx="23">
                  <c:v>2307.573144787892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8-F340-9461-3CCEED49B9A3}"/>
            </c:ext>
          </c:extLst>
        </c:ser>
        <c:ser>
          <c:idx val="1"/>
          <c:order val="1"/>
          <c:tx>
            <c:v>tCO2 din corrn</c:v>
          </c:tx>
          <c:spPr>
            <a:ln w="47625">
              <a:noFill/>
            </a:ln>
          </c:spPr>
          <c:xVal>
            <c:numRef>
              <c:f>'DIC alk'!$I$4:$I$27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'DIC alk'!$Q$4:$Q$27</c:f>
              <c:numCache>
                <c:formatCode>0.00</c:formatCode>
                <c:ptCount val="24"/>
                <c:pt idx="0">
                  <c:v>2188.4464045788286</c:v>
                </c:pt>
                <c:pt idx="1">
                  <c:v>2196.3516585211555</c:v>
                </c:pt>
                <c:pt idx="2">
                  <c:v>2156.6632537063747</c:v>
                </c:pt>
                <c:pt idx="3">
                  <c:v>2160.6216008933493</c:v>
                </c:pt>
                <c:pt idx="4">
                  <c:v>2133.6627797676247</c:v>
                </c:pt>
                <c:pt idx="5">
                  <c:v>2163.734084240074</c:v>
                </c:pt>
                <c:pt idx="6">
                  <c:v>2164.9544762684122</c:v>
                </c:pt>
                <c:pt idx="7">
                  <c:v>2129.9904718855264</c:v>
                </c:pt>
                <c:pt idx="8">
                  <c:v>2147.7511957063671</c:v>
                </c:pt>
                <c:pt idx="9">
                  <c:v>2187.115309997348</c:v>
                </c:pt>
                <c:pt idx="10">
                  <c:v>2190.3560314417177</c:v>
                </c:pt>
                <c:pt idx="11">
                  <c:v>2161.7575075376885</c:v>
                </c:pt>
                <c:pt idx="12">
                  <c:v>2142.8927400332955</c:v>
                </c:pt>
                <c:pt idx="13">
                  <c:v>2124.8996174989074</c:v>
                </c:pt>
                <c:pt idx="14">
                  <c:v>2143.6242226709983</c:v>
                </c:pt>
                <c:pt idx="15">
                  <c:v>2135.3387831353648</c:v>
                </c:pt>
                <c:pt idx="16">
                  <c:v>2161.2903059025516</c:v>
                </c:pt>
                <c:pt idx="17">
                  <c:v>2123.1983408865849</c:v>
                </c:pt>
                <c:pt idx="18">
                  <c:v>2107.1058093729839</c:v>
                </c:pt>
                <c:pt idx="19">
                  <c:v>2104.5001694450125</c:v>
                </c:pt>
                <c:pt idx="20">
                  <c:v>2107.5222072111847</c:v>
                </c:pt>
                <c:pt idx="21">
                  <c:v>2101.5110209297527</c:v>
                </c:pt>
                <c:pt idx="22">
                  <c:v>2112.6466201709809</c:v>
                </c:pt>
                <c:pt idx="23">
                  <c:v>2102.7618048999452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8-F340-9461-3CCEED49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36072"/>
        <c:axId val="-2146426024"/>
      </c:scatterChart>
      <c:valAx>
        <c:axId val="-209493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426024"/>
        <c:crosses val="autoZero"/>
        <c:crossBetween val="midCat"/>
      </c:valAx>
      <c:valAx>
        <c:axId val="-2146426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4936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9099518810149"/>
          <c:y val="0.17407407407407399"/>
          <c:w val="0.82400896762904596"/>
          <c:h val="0.708580489938758"/>
        </c:manualLayout>
      </c:layout>
      <c:scatterChart>
        <c:scatterStyle val="lineMarker"/>
        <c:varyColors val="0"/>
        <c:ser>
          <c:idx val="0"/>
          <c:order val="0"/>
          <c:tx>
            <c:v>N/P</c:v>
          </c:tx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5.0457130358705204E-3"/>
                  <c:y val="-0.14629629629629601"/>
                </c:manualLayout>
              </c:layout>
              <c:numFmt formatCode="General" sourceLinked="0"/>
            </c:trendlineLbl>
          </c:trendline>
          <c:xVal>
            <c:numRef>
              <c:f>'[2]Di Davies'!$G$5:$G$28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8-7345-A03E-92986CA9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85880"/>
        <c:axId val="2066806568"/>
      </c:scatterChart>
      <c:valAx>
        <c:axId val="-2095585880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2066806568"/>
        <c:crosses val="autoZero"/>
        <c:crossBetween val="midCat"/>
      </c:valAx>
      <c:valAx>
        <c:axId val="2066806568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85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N/Si error bars 95%CI</a:t>
            </a:r>
          </a:p>
        </c:rich>
      </c:tx>
      <c:layout>
        <c:manualLayout>
          <c:xMode val="edge"/>
          <c:yMode val="edge"/>
          <c:x val="7.8881960224770606E-2"/>
          <c:y val="3.46320346320345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099518810149"/>
          <c:y val="0.17407407407407399"/>
          <c:w val="0.82400896762904596"/>
          <c:h val="0.708580489938758"/>
        </c:manualLayout>
      </c:layout>
      <c:scatterChart>
        <c:scatterStyle val="lineMarker"/>
        <c:varyColors val="0"/>
        <c:ser>
          <c:idx val="0"/>
          <c:order val="0"/>
          <c:tx>
            <c:v>N/Si</c:v>
          </c:tx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3.7484470691163597E-2"/>
                  <c:y val="-0.18850503062117199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0"/>
            <c:val val="0.24"/>
          </c:errBars>
          <c:errBars>
            <c:errDir val="y"/>
            <c:errBarType val="both"/>
            <c:errValType val="fixedVal"/>
            <c:noEndCap val="0"/>
            <c:val val="2E-3"/>
          </c:errBars>
          <c:xVal>
            <c:numRef>
              <c:f>'[2]Di Davies'!$I$5:$I$28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0-6B46-890C-B8C02CD1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976952"/>
        <c:axId val="-2141404056"/>
      </c:scatterChart>
      <c:valAx>
        <c:axId val="-209497695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-2141404056"/>
        <c:crosses val="autoZero"/>
        <c:crossBetween val="midCat"/>
      </c:valAx>
      <c:valAx>
        <c:axId val="-2141404056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97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N/Si</a:t>
            </a:r>
            <a:r>
              <a:rPr lang="en-US" baseline="0"/>
              <a:t> vs 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nutrients!$H$5:$H$30</c:f>
              <c:numCache>
                <c:formatCode>0.00</c:formatCode>
                <c:ptCount val="26"/>
                <c:pt idx="0">
                  <c:v>1.7709999999999999</c:v>
                </c:pt>
                <c:pt idx="1">
                  <c:v>0.94899999999999995</c:v>
                </c:pt>
                <c:pt idx="2">
                  <c:v>1.232</c:v>
                </c:pt>
                <c:pt idx="3">
                  <c:v>1.74</c:v>
                </c:pt>
                <c:pt idx="4">
                  <c:v>2.34</c:v>
                </c:pt>
                <c:pt idx="5">
                  <c:v>2.4289999999999998</c:v>
                </c:pt>
                <c:pt idx="6">
                  <c:v>3.6560000000000001</c:v>
                </c:pt>
                <c:pt idx="7">
                  <c:v>2.75</c:v>
                </c:pt>
                <c:pt idx="8">
                  <c:v>3.5</c:v>
                </c:pt>
                <c:pt idx="9">
                  <c:v>3.7629999999999999</c:v>
                </c:pt>
                <c:pt idx="10">
                  <c:v>4.5519999999999996</c:v>
                </c:pt>
                <c:pt idx="11">
                  <c:v>3.7349999999999999</c:v>
                </c:pt>
                <c:pt idx="12">
                  <c:v>3.4430000000000001</c:v>
                </c:pt>
                <c:pt idx="13">
                  <c:v>3.242</c:v>
                </c:pt>
                <c:pt idx="14">
                  <c:v>3.7919999999999998</c:v>
                </c:pt>
                <c:pt idx="15">
                  <c:v>3.31</c:v>
                </c:pt>
                <c:pt idx="16">
                  <c:v>3.38</c:v>
                </c:pt>
                <c:pt idx="17">
                  <c:v>2.8109999999999999</c:v>
                </c:pt>
                <c:pt idx="18">
                  <c:v>0.39400000000000002</c:v>
                </c:pt>
                <c:pt idx="19">
                  <c:v>1.024</c:v>
                </c:pt>
                <c:pt idx="20">
                  <c:v>0.45100000000000001</c:v>
                </c:pt>
                <c:pt idx="21">
                  <c:v>0.48699999999999999</c:v>
                </c:pt>
                <c:pt idx="22">
                  <c:v>0.69499999999999995</c:v>
                </c:pt>
                <c:pt idx="23">
                  <c:v>0.89300000000000002</c:v>
                </c:pt>
                <c:pt idx="24">
                  <c:v>0.46</c:v>
                </c:pt>
                <c:pt idx="25">
                  <c:v>0.47199999999999998</c:v>
                </c:pt>
              </c:numCache>
            </c:numRef>
          </c:xVal>
          <c:yVal>
            <c:numRef>
              <c:f>nutrients!$J$5:$J$30</c:f>
              <c:numCache>
                <c:formatCode>0.0</c:formatCode>
                <c:ptCount val="26"/>
                <c:pt idx="0">
                  <c:v>2.9220779220779223</c:v>
                </c:pt>
                <c:pt idx="1">
                  <c:v>5.5479452054794516</c:v>
                </c:pt>
                <c:pt idx="2">
                  <c:v>5.0681818181818183</c:v>
                </c:pt>
                <c:pt idx="3">
                  <c:v>4.9011494252873566</c:v>
                </c:pt>
                <c:pt idx="4">
                  <c:v>4.6786324786324789</c:v>
                </c:pt>
                <c:pt idx="5">
                  <c:v>4.4997941539728288</c:v>
                </c:pt>
                <c:pt idx="6">
                  <c:v>4.0746717724288839</c:v>
                </c:pt>
                <c:pt idx="7">
                  <c:v>3.6596363636363636</c:v>
                </c:pt>
                <c:pt idx="8">
                  <c:v>3.9408571428571428</c:v>
                </c:pt>
                <c:pt idx="9">
                  <c:v>3.9824608025511563</c:v>
                </c:pt>
                <c:pt idx="10">
                  <c:v>3.3126098418277685</c:v>
                </c:pt>
                <c:pt idx="11">
                  <c:v>3.9959839357429723</c:v>
                </c:pt>
                <c:pt idx="12">
                  <c:v>3.990415335463259</c:v>
                </c:pt>
                <c:pt idx="13">
                  <c:v>3.9534238124614438</c:v>
                </c:pt>
                <c:pt idx="14">
                  <c:v>3.9164029535864984</c:v>
                </c:pt>
                <c:pt idx="15">
                  <c:v>4.0806646525679753</c:v>
                </c:pt>
                <c:pt idx="16">
                  <c:v>3.8355029585798821</c:v>
                </c:pt>
                <c:pt idx="17">
                  <c:v>4.6602632515119176</c:v>
                </c:pt>
                <c:pt idx="18">
                  <c:v>26.284263959390863</c:v>
                </c:pt>
                <c:pt idx="19">
                  <c:v>9.4033203125</c:v>
                </c:pt>
                <c:pt idx="20">
                  <c:v>19.849223946784921</c:v>
                </c:pt>
                <c:pt idx="21">
                  <c:v>18.172484599589321</c:v>
                </c:pt>
                <c:pt idx="22">
                  <c:v>10.597122302158274</c:v>
                </c:pt>
                <c:pt idx="23">
                  <c:v>6.4490481522956333</c:v>
                </c:pt>
                <c:pt idx="24">
                  <c:v>9.7760869565217376</c:v>
                </c:pt>
                <c:pt idx="25">
                  <c:v>9.1228813559322042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F-BC4C-A4E6-9DF743A9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38192"/>
        <c:axId val="1540035856"/>
      </c:scatterChart>
      <c:valAx>
        <c:axId val="15862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35856"/>
        <c:crosses val="autoZero"/>
        <c:crossBetween val="midCat"/>
      </c:valAx>
      <c:valAx>
        <c:axId val="15400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3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RAS6</a:t>
            </a:r>
            <a:r>
              <a:rPr lang="en-US" baseline="0"/>
              <a:t> Pulse11 and CTD casts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639126346372995E-2"/>
          <c:y val="9.5347043701799486E-2"/>
          <c:w val="0.8871502845242476"/>
          <c:h val="0.81677813088273987"/>
        </c:manualLayout>
      </c:layout>
      <c:lineChart>
        <c:grouping val="standard"/>
        <c:varyColors val="0"/>
        <c:ser>
          <c:idx val="0"/>
          <c:order val="0"/>
          <c:tx>
            <c:v>nitrate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ADA-2A40-A742-0CCB55EEE272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ADA-2A40-A742-0CCB55EEE272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ADA-2A40-A742-0CCB55EEE272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ADA-2A40-A742-0CCB55EEE272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ADA-2A40-A742-0CCB55EEE272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ADA-2A40-A742-0CCB55EEE272}"/>
              </c:ext>
            </c:extLst>
          </c:dPt>
          <c:dPt>
            <c:idx val="30"/>
            <c:marker>
              <c:symbol val="circle"/>
              <c:size val="8"/>
              <c:spPr>
                <a:solidFill>
                  <a:srgbClr val="0070C0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EF-6D40-AF89-DE9E2CFF8292}"/>
              </c:ext>
            </c:extLst>
          </c:dPt>
          <c:dPt>
            <c:idx val="31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EF-6D40-AF89-DE9E2CFF8292}"/>
              </c:ext>
            </c:extLst>
          </c:dPt>
          <c:cat>
            <c:numRef>
              <c:f>nutrients!$T$5:$T$43</c:f>
              <c:numCache>
                <c:formatCode>yyyy/mm/dd\ hh:mm:ss</c:formatCode>
                <c:ptCount val="39"/>
                <c:pt idx="0">
                  <c:v>42093.708333333336</c:v>
                </c:pt>
                <c:pt idx="1">
                  <c:v>42108.708333333336</c:v>
                </c:pt>
                <c:pt idx="2">
                  <c:v>42123.708333333336</c:v>
                </c:pt>
                <c:pt idx="3">
                  <c:v>42138.708333333336</c:v>
                </c:pt>
                <c:pt idx="4">
                  <c:v>42153.708333333336</c:v>
                </c:pt>
                <c:pt idx="5">
                  <c:v>42168.708333333336</c:v>
                </c:pt>
                <c:pt idx="6">
                  <c:v>42183.708333333336</c:v>
                </c:pt>
                <c:pt idx="7">
                  <c:v>42198.708333333336</c:v>
                </c:pt>
                <c:pt idx="8">
                  <c:v>42213.708333333336</c:v>
                </c:pt>
                <c:pt idx="9">
                  <c:v>42228.708333333336</c:v>
                </c:pt>
                <c:pt idx="10">
                  <c:v>42243.708333333336</c:v>
                </c:pt>
                <c:pt idx="11">
                  <c:v>42258.708333333336</c:v>
                </c:pt>
                <c:pt idx="12">
                  <c:v>42273.708333333336</c:v>
                </c:pt>
                <c:pt idx="13">
                  <c:v>42288.708333333336</c:v>
                </c:pt>
                <c:pt idx="14">
                  <c:v>42303.708333333336</c:v>
                </c:pt>
                <c:pt idx="15">
                  <c:v>42318.708333333336</c:v>
                </c:pt>
                <c:pt idx="16">
                  <c:v>42333.708333333336</c:v>
                </c:pt>
                <c:pt idx="17">
                  <c:v>42348.708333333336</c:v>
                </c:pt>
                <c:pt idx="18">
                  <c:v>42363.708333333336</c:v>
                </c:pt>
                <c:pt idx="19">
                  <c:v>42378.708333333336</c:v>
                </c:pt>
                <c:pt idx="20">
                  <c:v>42393.708333333336</c:v>
                </c:pt>
                <c:pt idx="21">
                  <c:v>42408.708333333336</c:v>
                </c:pt>
                <c:pt idx="22">
                  <c:v>42423.708333333336</c:v>
                </c:pt>
                <c:pt idx="23">
                  <c:v>42438.708333333336</c:v>
                </c:pt>
                <c:pt idx="29">
                  <c:v>42087.004791666666</c:v>
                </c:pt>
                <c:pt idx="30">
                  <c:v>42087.00503472222</c:v>
                </c:pt>
                <c:pt idx="31">
                  <c:v>42088.971886574072</c:v>
                </c:pt>
                <c:pt idx="32">
                  <c:v>42088.972118055557</c:v>
                </c:pt>
                <c:pt idx="33">
                  <c:v>42090.287523148145</c:v>
                </c:pt>
                <c:pt idx="34">
                  <c:v>42090.28769675926</c:v>
                </c:pt>
                <c:pt idx="37">
                  <c:v>42447.513784722221</c:v>
                </c:pt>
                <c:pt idx="38">
                  <c:v>42447.512592592589</c:v>
                </c:pt>
              </c:numCache>
            </c:numRef>
          </c:cat>
          <c:val>
            <c:numRef>
              <c:f>nutrients!$AB$5:$AB$43</c:f>
              <c:numCache>
                <c:formatCode>0.00</c:formatCode>
                <c:ptCount val="39"/>
                <c:pt idx="0">
                  <c:v>5.0899748558968625</c:v>
                </c:pt>
                <c:pt idx="1">
                  <c:v>5.1700948330533381</c:v>
                </c:pt>
                <c:pt idx="2">
                  <c:v>6.1232818230097532</c:v>
                </c:pt>
                <c:pt idx="3">
                  <c:v>8.3799165892808993</c:v>
                </c:pt>
                <c:pt idx="4">
                  <c:v>10.75470406913726</c:v>
                </c:pt>
                <c:pt idx="5">
                  <c:v>10.690888560032839</c:v>
                </c:pt>
                <c:pt idx="6">
                  <c:v>14.61174670467147</c:v>
                </c:pt>
                <c:pt idx="7">
                  <c:v>9.8715217730347558</c:v>
                </c:pt>
                <c:pt idx="8">
                  <c:v>13.616703546512012</c:v>
                </c:pt>
                <c:pt idx="9">
                  <c:v>14.874153806321145</c:v>
                </c:pt>
                <c:pt idx="10">
                  <c:v>14.983247636780403</c:v>
                </c:pt>
                <c:pt idx="11">
                  <c:v>14.69556604462602</c:v>
                </c:pt>
                <c:pt idx="12">
                  <c:v>13.548369787290675</c:v>
                </c:pt>
                <c:pt idx="13">
                  <c:v>12.619461459545869</c:v>
                </c:pt>
                <c:pt idx="14">
                  <c:v>14.591200603528319</c:v>
                </c:pt>
                <c:pt idx="15">
                  <c:v>13.344207890422581</c:v>
                </c:pt>
                <c:pt idx="16">
                  <c:v>12.911075647674316</c:v>
                </c:pt>
                <c:pt idx="17">
                  <c:v>12.820847748678514</c:v>
                </c:pt>
                <c:pt idx="18">
                  <c:v>10.216704163233896</c:v>
                </c:pt>
                <c:pt idx="19">
                  <c:v>9.4393007551895298</c:v>
                </c:pt>
                <c:pt idx="20">
                  <c:v>8.8596328470072052</c:v>
                </c:pt>
                <c:pt idx="21">
                  <c:v>8.77100069895857</c:v>
                </c:pt>
                <c:pt idx="22">
                  <c:v>7.322131667119403</c:v>
                </c:pt>
                <c:pt idx="23">
                  <c:v>5.6875284636155863</c:v>
                </c:pt>
                <c:pt idx="29">
                  <c:v>5.749634680954701</c:v>
                </c:pt>
                <c:pt idx="30">
                  <c:v>5.763273258645885</c:v>
                </c:pt>
                <c:pt idx="31">
                  <c:v>5.2459814905017046</c:v>
                </c:pt>
                <c:pt idx="32">
                  <c:v>5.2450073063809066</c:v>
                </c:pt>
                <c:pt idx="33">
                  <c:v>5.4164637116414998</c:v>
                </c:pt>
                <c:pt idx="34">
                  <c:v>5.4310764734534827</c:v>
                </c:pt>
                <c:pt idx="37">
                  <c:v>4.7368933931007602</c:v>
                </c:pt>
                <c:pt idx="38">
                  <c:v>4.6891444162931206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EF-6D40-AF89-DE9E2CFF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114384"/>
        <c:axId val="1619466768"/>
      </c:lineChart>
      <c:lineChart>
        <c:grouping val="standard"/>
        <c:varyColors val="0"/>
        <c:ser>
          <c:idx val="1"/>
          <c:order val="1"/>
          <c:tx>
            <c:v>silicate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ADA-2A40-A742-0CCB55EEE272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ADA-2A40-A742-0CCB55EEE272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BADA-2A40-A742-0CCB55EEE272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ADA-2A40-A742-0CCB55EEE272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ADA-2A40-A742-0CCB55EEE272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ADA-2A40-A742-0CCB55EEE272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ADA-2A40-A742-0CCB55EEE272}"/>
              </c:ext>
            </c:extLst>
          </c:dPt>
          <c:dPt>
            <c:idx val="3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FEF-6D40-AF89-DE9E2CFF8292}"/>
              </c:ext>
            </c:extLst>
          </c:dPt>
          <c:val>
            <c:numRef>
              <c:f>nutrients!$AD$5:$AD$43</c:f>
              <c:numCache>
                <c:formatCode>0.00</c:formatCode>
                <c:ptCount val="39"/>
                <c:pt idx="0">
                  <c:v>1.7419025062402596</c:v>
                </c:pt>
                <c:pt idx="1">
                  <c:v>0.93189363657504609</c:v>
                </c:pt>
                <c:pt idx="2">
                  <c:v>1.2081811668718796</c:v>
                </c:pt>
                <c:pt idx="3">
                  <c:v>1.7097859832726034</c:v>
                </c:pt>
                <c:pt idx="4">
                  <c:v>2.2986853783139556</c:v>
                </c:pt>
                <c:pt idx="5">
                  <c:v>2.3758616937163555</c:v>
                </c:pt>
                <c:pt idx="6">
                  <c:v>3.5859935525460762</c:v>
                </c:pt>
                <c:pt idx="7">
                  <c:v>2.6974050949767072</c:v>
                </c:pt>
                <c:pt idx="8">
                  <c:v>3.4552644394107186</c:v>
                </c:pt>
                <c:pt idx="9">
                  <c:v>3.734915305831207</c:v>
                </c:pt>
                <c:pt idx="10">
                  <c:v>4.5230945846955626</c:v>
                </c:pt>
                <c:pt idx="11">
                  <c:v>3.6775838644340491</c:v>
                </c:pt>
                <c:pt idx="12">
                  <c:v>3.3952279771192804</c:v>
                </c:pt>
                <c:pt idx="13">
                  <c:v>3.192033553237708</c:v>
                </c:pt>
                <c:pt idx="14">
                  <c:v>3.7256637727142534</c:v>
                </c:pt>
                <c:pt idx="15">
                  <c:v>3.2701064719996111</c:v>
                </c:pt>
                <c:pt idx="16">
                  <c:v>3.366201457045602</c:v>
                </c:pt>
                <c:pt idx="17">
                  <c:v>2.7510994672927715</c:v>
                </c:pt>
                <c:pt idx="18">
                  <c:v>0.38870040945482381</c:v>
                </c:pt>
                <c:pt idx="19">
                  <c:v>1.0038263551058346</c:v>
                </c:pt>
                <c:pt idx="20">
                  <c:v>0.446346560991985</c:v>
                </c:pt>
                <c:pt idx="21">
                  <c:v>0.48265280682404776</c:v>
                </c:pt>
                <c:pt idx="22">
                  <c:v>0.69095471943625053</c:v>
                </c:pt>
                <c:pt idx="23">
                  <c:v>0.88191750616577835</c:v>
                </c:pt>
                <c:pt idx="29">
                  <c:v>0.17048222113979541</c:v>
                </c:pt>
                <c:pt idx="30">
                  <c:v>0.26400389673648322</c:v>
                </c:pt>
                <c:pt idx="31">
                  <c:v>1.1738918655625914</c:v>
                </c:pt>
                <c:pt idx="32">
                  <c:v>0.9556746225036532</c:v>
                </c:pt>
                <c:pt idx="33">
                  <c:v>0.27179736970287388</c:v>
                </c:pt>
                <c:pt idx="34">
                  <c:v>0.34291281052118849</c:v>
                </c:pt>
                <c:pt idx="37">
                  <c:v>0.99103488598713696</c:v>
                </c:pt>
                <c:pt idx="38">
                  <c:v>0.98616254141492887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EF-6D40-AF89-DE9E2CFF8292}"/>
            </c:ext>
          </c:extLst>
        </c:ser>
        <c:ser>
          <c:idx val="2"/>
          <c:order val="2"/>
          <c:tx>
            <c:v>phosphate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ADA-2A40-A742-0CCB55EEE272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ADA-2A40-A742-0CCB55EEE272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ADA-2A40-A742-0CCB55EEE272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C0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DA-2A40-A742-0CCB55EEE272}"/>
              </c:ext>
            </c:extLst>
          </c:dPt>
          <c:dPt>
            <c:idx val="3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EF-6D40-AF89-DE9E2CFF8292}"/>
              </c:ext>
            </c:extLst>
          </c:dPt>
          <c:val>
            <c:numRef>
              <c:f>nutrients!$AC$5:$AC$43</c:f>
              <c:numCache>
                <c:formatCode>0.00</c:formatCode>
                <c:ptCount val="39"/>
                <c:pt idx="0">
                  <c:v>0.60194485252345509</c:v>
                </c:pt>
                <c:pt idx="1">
                  <c:v>0.57543695577763654</c:v>
                </c:pt>
                <c:pt idx="2">
                  <c:v>0.66194990879749904</c:v>
                </c:pt>
                <c:pt idx="3">
                  <c:v>0.7635078787372489</c:v>
                </c:pt>
                <c:pt idx="4">
                  <c:v>1.0520906154590797</c:v>
                </c:pt>
                <c:pt idx="5">
                  <c:v>0.90280788114458466</c:v>
                </c:pt>
                <c:pt idx="6">
                  <c:v>1.2290070900821206</c:v>
                </c:pt>
                <c:pt idx="7">
                  <c:v>0.85238001001263941</c:v>
                </c:pt>
                <c:pt idx="8">
                  <c:v>1.0602725736934606</c:v>
                </c:pt>
                <c:pt idx="9">
                  <c:v>1.1324842848667038</c:v>
                </c:pt>
                <c:pt idx="10">
                  <c:v>1.1377291958427986</c:v>
                </c:pt>
                <c:pt idx="11">
                  <c:v>1.2012455996277216</c:v>
                </c:pt>
                <c:pt idx="12">
                  <c:v>1.0837512479971214</c:v>
                </c:pt>
                <c:pt idx="13">
                  <c:v>1.0820619602122892</c:v>
                </c:pt>
                <c:pt idx="14">
                  <c:v>1.2094652173552867</c:v>
                </c:pt>
                <c:pt idx="15">
                  <c:v>1.177633508949709</c:v>
                </c:pt>
                <c:pt idx="16">
                  <c:v>1.1941051914194312</c:v>
                </c:pt>
                <c:pt idx="17">
                  <c:v>1.1460467720383618</c:v>
                </c:pt>
                <c:pt idx="18">
                  <c:v>1.0151591911903899</c:v>
                </c:pt>
                <c:pt idx="19">
                  <c:v>0.99108246583202986</c:v>
                </c:pt>
                <c:pt idx="20">
                  <c:v>0.89665184979764612</c:v>
                </c:pt>
                <c:pt idx="21">
                  <c:v>0.91376979033218098</c:v>
                </c:pt>
                <c:pt idx="22">
                  <c:v>0.93651704418553672</c:v>
                </c:pt>
                <c:pt idx="23">
                  <c:v>0.65674707905962215</c:v>
                </c:pt>
                <c:pt idx="29">
                  <c:v>0.52605942523136873</c:v>
                </c:pt>
                <c:pt idx="30">
                  <c:v>0.52703360935216759</c:v>
                </c:pt>
                <c:pt idx="31">
                  <c:v>0.47053093034583537</c:v>
                </c:pt>
                <c:pt idx="32">
                  <c:v>0.47345348270823184</c:v>
                </c:pt>
                <c:pt idx="33">
                  <c:v>0.51631758402338046</c:v>
                </c:pt>
                <c:pt idx="34">
                  <c:v>0.51826595226497807</c:v>
                </c:pt>
                <c:pt idx="37">
                  <c:v>0.48333658156304815</c:v>
                </c:pt>
                <c:pt idx="38">
                  <c:v>0.48138764373416487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EF-6D40-AF89-DE9E2CFF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95312"/>
        <c:axId val="1641673344"/>
      </c:lineChart>
      <c:dateAx>
        <c:axId val="1592114384"/>
        <c:scaling>
          <c:orientation val="minMax"/>
        </c:scaling>
        <c:delete val="0"/>
        <c:axPos val="b"/>
        <c:numFmt formatCode="yyyy/mm/dd\ hh:mm:ss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6768"/>
        <c:crosses val="autoZero"/>
        <c:auto val="0"/>
        <c:lblOffset val="100"/>
        <c:baseTimeUnit val="days"/>
      </c:dateAx>
      <c:valAx>
        <c:axId val="16194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</a:t>
                </a:r>
                <a:r>
                  <a:rPr lang="en-US" baseline="0"/>
                  <a:t> umol/kg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14384"/>
        <c:crosses val="autoZero"/>
        <c:crossBetween val="between"/>
      </c:valAx>
      <c:valAx>
        <c:axId val="1641673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phosphate</a:t>
                </a:r>
                <a:r>
                  <a:rPr lang="en-US" baseline="0"/>
                  <a:t> and silicate umol/kg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5312"/>
        <c:crosses val="max"/>
        <c:crossBetween val="between"/>
      </c:valAx>
      <c:catAx>
        <c:axId val="150849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16733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520878482718111"/>
          <c:y val="0.14455599862356536"/>
          <c:w val="7.5179887504829734E-2"/>
          <c:h val="0.13014229905066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N/Si</a:t>
            </a:r>
            <a:r>
              <a:rPr lang="en-US" baseline="0"/>
              <a:t> vs 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nutrients!$H$5:$H$30</c:f>
              <c:numCache>
                <c:formatCode>0.00</c:formatCode>
                <c:ptCount val="26"/>
                <c:pt idx="0">
                  <c:v>1.7709999999999999</c:v>
                </c:pt>
                <c:pt idx="1">
                  <c:v>0.94899999999999995</c:v>
                </c:pt>
                <c:pt idx="2">
                  <c:v>1.232</c:v>
                </c:pt>
                <c:pt idx="3">
                  <c:v>1.74</c:v>
                </c:pt>
                <c:pt idx="4">
                  <c:v>2.34</c:v>
                </c:pt>
                <c:pt idx="5">
                  <c:v>2.4289999999999998</c:v>
                </c:pt>
                <c:pt idx="6">
                  <c:v>3.6560000000000001</c:v>
                </c:pt>
                <c:pt idx="7">
                  <c:v>2.75</c:v>
                </c:pt>
                <c:pt idx="8">
                  <c:v>3.5</c:v>
                </c:pt>
                <c:pt idx="9">
                  <c:v>3.7629999999999999</c:v>
                </c:pt>
                <c:pt idx="10">
                  <c:v>4.5519999999999996</c:v>
                </c:pt>
                <c:pt idx="11">
                  <c:v>3.7349999999999999</c:v>
                </c:pt>
                <c:pt idx="12">
                  <c:v>3.4430000000000001</c:v>
                </c:pt>
                <c:pt idx="13">
                  <c:v>3.242</c:v>
                </c:pt>
                <c:pt idx="14">
                  <c:v>3.7919999999999998</c:v>
                </c:pt>
                <c:pt idx="15">
                  <c:v>3.31</c:v>
                </c:pt>
                <c:pt idx="16">
                  <c:v>3.38</c:v>
                </c:pt>
                <c:pt idx="17">
                  <c:v>2.8109999999999999</c:v>
                </c:pt>
                <c:pt idx="18">
                  <c:v>0.39400000000000002</c:v>
                </c:pt>
                <c:pt idx="19">
                  <c:v>1.024</c:v>
                </c:pt>
                <c:pt idx="20">
                  <c:v>0.45100000000000001</c:v>
                </c:pt>
                <c:pt idx="21">
                  <c:v>0.48699999999999999</c:v>
                </c:pt>
                <c:pt idx="22">
                  <c:v>0.69499999999999995</c:v>
                </c:pt>
                <c:pt idx="23">
                  <c:v>0.89300000000000002</c:v>
                </c:pt>
                <c:pt idx="24">
                  <c:v>0.46</c:v>
                </c:pt>
                <c:pt idx="25">
                  <c:v>0.47199999999999998</c:v>
                </c:pt>
              </c:numCache>
            </c:numRef>
          </c:xVal>
          <c:yVal>
            <c:numRef>
              <c:f>nutrients!$J$5:$J$30</c:f>
              <c:numCache>
                <c:formatCode>0.0</c:formatCode>
                <c:ptCount val="26"/>
                <c:pt idx="0">
                  <c:v>2.9220779220779223</c:v>
                </c:pt>
                <c:pt idx="1">
                  <c:v>5.5479452054794516</c:v>
                </c:pt>
                <c:pt idx="2">
                  <c:v>5.0681818181818183</c:v>
                </c:pt>
                <c:pt idx="3">
                  <c:v>4.9011494252873566</c:v>
                </c:pt>
                <c:pt idx="4">
                  <c:v>4.6786324786324789</c:v>
                </c:pt>
                <c:pt idx="5">
                  <c:v>4.4997941539728288</c:v>
                </c:pt>
                <c:pt idx="6">
                  <c:v>4.0746717724288839</c:v>
                </c:pt>
                <c:pt idx="7">
                  <c:v>3.6596363636363636</c:v>
                </c:pt>
                <c:pt idx="8">
                  <c:v>3.9408571428571428</c:v>
                </c:pt>
                <c:pt idx="9">
                  <c:v>3.9824608025511563</c:v>
                </c:pt>
                <c:pt idx="10">
                  <c:v>3.3126098418277685</c:v>
                </c:pt>
                <c:pt idx="11">
                  <c:v>3.9959839357429723</c:v>
                </c:pt>
                <c:pt idx="12">
                  <c:v>3.990415335463259</c:v>
                </c:pt>
                <c:pt idx="13">
                  <c:v>3.9534238124614438</c:v>
                </c:pt>
                <c:pt idx="14">
                  <c:v>3.9164029535864984</c:v>
                </c:pt>
                <c:pt idx="15">
                  <c:v>4.0806646525679753</c:v>
                </c:pt>
                <c:pt idx="16">
                  <c:v>3.8355029585798821</c:v>
                </c:pt>
                <c:pt idx="17">
                  <c:v>4.6602632515119176</c:v>
                </c:pt>
                <c:pt idx="18">
                  <c:v>26.284263959390863</c:v>
                </c:pt>
                <c:pt idx="19">
                  <c:v>9.4033203125</c:v>
                </c:pt>
                <c:pt idx="20">
                  <c:v>19.849223946784921</c:v>
                </c:pt>
                <c:pt idx="21">
                  <c:v>18.172484599589321</c:v>
                </c:pt>
                <c:pt idx="22">
                  <c:v>10.597122302158274</c:v>
                </c:pt>
                <c:pt idx="23">
                  <c:v>6.4490481522956333</c:v>
                </c:pt>
                <c:pt idx="24">
                  <c:v>9.7760869565217376</c:v>
                </c:pt>
                <c:pt idx="25">
                  <c:v>9.1228813559322042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2-DD42-A5A0-37C16F7B3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38192"/>
        <c:axId val="1540035856"/>
      </c:scatterChart>
      <c:valAx>
        <c:axId val="15862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35856"/>
        <c:crosses val="autoZero"/>
        <c:crossBetween val="midCat"/>
      </c:valAx>
      <c:valAx>
        <c:axId val="15400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3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RAS3</a:t>
            </a:r>
            <a:r>
              <a:rPr lang="en-US" baseline="0"/>
              <a:t> Pulse11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nitrate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rgbClr val="0070C0"/>
                </a:solidFill>
              </a:ln>
              <a:effectLst/>
            </c:spPr>
          </c:marker>
          <c:dPt>
            <c:idx val="30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2CF-EB45-8404-ADE6C0B152E2}"/>
              </c:ext>
            </c:extLst>
          </c:dPt>
          <c:dPt>
            <c:idx val="31"/>
            <c:marker>
              <c:symbol val="circle"/>
              <c:size val="8"/>
              <c:spPr>
                <a:solidFill>
                  <a:schemeClr val="bg1"/>
                </a:solidFill>
                <a:ln w="12700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CF-EB45-8404-ADE6C0B152E2}"/>
              </c:ext>
            </c:extLst>
          </c:dPt>
          <c:cat>
            <c:numRef>
              <c:f>nutrients!$T$5:$T$43</c:f>
              <c:numCache>
                <c:formatCode>yyyy/mm/dd\ hh:mm:ss</c:formatCode>
                <c:ptCount val="39"/>
                <c:pt idx="0">
                  <c:v>42093.708333333336</c:v>
                </c:pt>
                <c:pt idx="1">
                  <c:v>42108.708333333336</c:v>
                </c:pt>
                <c:pt idx="2">
                  <c:v>42123.708333333336</c:v>
                </c:pt>
                <c:pt idx="3">
                  <c:v>42138.708333333336</c:v>
                </c:pt>
                <c:pt idx="4">
                  <c:v>42153.708333333336</c:v>
                </c:pt>
                <c:pt idx="5">
                  <c:v>42168.708333333336</c:v>
                </c:pt>
                <c:pt idx="6">
                  <c:v>42183.708333333336</c:v>
                </c:pt>
                <c:pt idx="7">
                  <c:v>42198.708333333336</c:v>
                </c:pt>
                <c:pt idx="8">
                  <c:v>42213.708333333336</c:v>
                </c:pt>
                <c:pt idx="9">
                  <c:v>42228.708333333336</c:v>
                </c:pt>
                <c:pt idx="10">
                  <c:v>42243.708333333336</c:v>
                </c:pt>
                <c:pt idx="11">
                  <c:v>42258.708333333336</c:v>
                </c:pt>
                <c:pt idx="12">
                  <c:v>42273.708333333336</c:v>
                </c:pt>
                <c:pt idx="13">
                  <c:v>42288.708333333336</c:v>
                </c:pt>
                <c:pt idx="14">
                  <c:v>42303.708333333336</c:v>
                </c:pt>
                <c:pt idx="15">
                  <c:v>42318.708333333336</c:v>
                </c:pt>
                <c:pt idx="16">
                  <c:v>42333.708333333336</c:v>
                </c:pt>
                <c:pt idx="17">
                  <c:v>42348.708333333336</c:v>
                </c:pt>
                <c:pt idx="18">
                  <c:v>42363.708333333336</c:v>
                </c:pt>
                <c:pt idx="19">
                  <c:v>42378.708333333336</c:v>
                </c:pt>
                <c:pt idx="20">
                  <c:v>42393.708333333336</c:v>
                </c:pt>
                <c:pt idx="21">
                  <c:v>42408.708333333336</c:v>
                </c:pt>
                <c:pt idx="22">
                  <c:v>42423.708333333336</c:v>
                </c:pt>
                <c:pt idx="23">
                  <c:v>42438.708333333336</c:v>
                </c:pt>
                <c:pt idx="29">
                  <c:v>42087.004791666666</c:v>
                </c:pt>
                <c:pt idx="30">
                  <c:v>42087.00503472222</c:v>
                </c:pt>
                <c:pt idx="31">
                  <c:v>42088.971886574072</c:v>
                </c:pt>
                <c:pt idx="32">
                  <c:v>42088.972118055557</c:v>
                </c:pt>
                <c:pt idx="33">
                  <c:v>42090.287523148145</c:v>
                </c:pt>
                <c:pt idx="34">
                  <c:v>42090.28769675926</c:v>
                </c:pt>
                <c:pt idx="37">
                  <c:v>42447.513784722221</c:v>
                </c:pt>
                <c:pt idx="38">
                  <c:v>42447.512592592589</c:v>
                </c:pt>
              </c:numCache>
            </c:numRef>
          </c:cat>
          <c:val>
            <c:numRef>
              <c:f>nutrients!$AB$5:$AB$43</c:f>
              <c:numCache>
                <c:formatCode>0.00</c:formatCode>
                <c:ptCount val="39"/>
                <c:pt idx="0">
                  <c:v>5.0899748558968625</c:v>
                </c:pt>
                <c:pt idx="1">
                  <c:v>5.1700948330533381</c:v>
                </c:pt>
                <c:pt idx="2">
                  <c:v>6.1232818230097532</c:v>
                </c:pt>
                <c:pt idx="3">
                  <c:v>8.3799165892808993</c:v>
                </c:pt>
                <c:pt idx="4">
                  <c:v>10.75470406913726</c:v>
                </c:pt>
                <c:pt idx="5">
                  <c:v>10.690888560032839</c:v>
                </c:pt>
                <c:pt idx="6">
                  <c:v>14.61174670467147</c:v>
                </c:pt>
                <c:pt idx="7">
                  <c:v>9.8715217730347558</c:v>
                </c:pt>
                <c:pt idx="8">
                  <c:v>13.616703546512012</c:v>
                </c:pt>
                <c:pt idx="9">
                  <c:v>14.874153806321145</c:v>
                </c:pt>
                <c:pt idx="10">
                  <c:v>14.983247636780403</c:v>
                </c:pt>
                <c:pt idx="11">
                  <c:v>14.69556604462602</c:v>
                </c:pt>
                <c:pt idx="12">
                  <c:v>13.548369787290675</c:v>
                </c:pt>
                <c:pt idx="13">
                  <c:v>12.619461459545869</c:v>
                </c:pt>
                <c:pt idx="14">
                  <c:v>14.591200603528319</c:v>
                </c:pt>
                <c:pt idx="15">
                  <c:v>13.344207890422581</c:v>
                </c:pt>
                <c:pt idx="16">
                  <c:v>12.911075647674316</c:v>
                </c:pt>
                <c:pt idx="17">
                  <c:v>12.820847748678514</c:v>
                </c:pt>
                <c:pt idx="18">
                  <c:v>10.216704163233896</c:v>
                </c:pt>
                <c:pt idx="19">
                  <c:v>9.4393007551895298</c:v>
                </c:pt>
                <c:pt idx="20">
                  <c:v>8.8596328470072052</c:v>
                </c:pt>
                <c:pt idx="21">
                  <c:v>8.77100069895857</c:v>
                </c:pt>
                <c:pt idx="22">
                  <c:v>7.322131667119403</c:v>
                </c:pt>
                <c:pt idx="23">
                  <c:v>5.6875284636155863</c:v>
                </c:pt>
                <c:pt idx="29">
                  <c:v>5.749634680954701</c:v>
                </c:pt>
                <c:pt idx="30">
                  <c:v>5.763273258645885</c:v>
                </c:pt>
                <c:pt idx="31">
                  <c:v>5.2459814905017046</c:v>
                </c:pt>
                <c:pt idx="32">
                  <c:v>5.2450073063809066</c:v>
                </c:pt>
                <c:pt idx="33">
                  <c:v>5.4164637116414998</c:v>
                </c:pt>
                <c:pt idx="34">
                  <c:v>5.4310764734534827</c:v>
                </c:pt>
                <c:pt idx="37">
                  <c:v>4.7368933931007602</c:v>
                </c:pt>
                <c:pt idx="38">
                  <c:v>4.6891444162931206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F-EB45-8404-ADE6C0B1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114384"/>
        <c:axId val="1619466768"/>
      </c:lineChart>
      <c:lineChart>
        <c:grouping val="standard"/>
        <c:varyColors val="0"/>
        <c:ser>
          <c:idx val="1"/>
          <c:order val="1"/>
          <c:tx>
            <c:v>silicate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30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CF-EB45-8404-ADE6C0B152E2}"/>
              </c:ext>
            </c:extLst>
          </c:dPt>
          <c:val>
            <c:numRef>
              <c:f>nutrients!$AD$5:$AD$43</c:f>
              <c:numCache>
                <c:formatCode>0.00</c:formatCode>
                <c:ptCount val="39"/>
                <c:pt idx="0">
                  <c:v>1.7419025062402596</c:v>
                </c:pt>
                <c:pt idx="1">
                  <c:v>0.93189363657504609</c:v>
                </c:pt>
                <c:pt idx="2">
                  <c:v>1.2081811668718796</c:v>
                </c:pt>
                <c:pt idx="3">
                  <c:v>1.7097859832726034</c:v>
                </c:pt>
                <c:pt idx="4">
                  <c:v>2.2986853783139556</c:v>
                </c:pt>
                <c:pt idx="5">
                  <c:v>2.3758616937163555</c:v>
                </c:pt>
                <c:pt idx="6">
                  <c:v>3.5859935525460762</c:v>
                </c:pt>
                <c:pt idx="7">
                  <c:v>2.6974050949767072</c:v>
                </c:pt>
                <c:pt idx="8">
                  <c:v>3.4552644394107186</c:v>
                </c:pt>
                <c:pt idx="9">
                  <c:v>3.734915305831207</c:v>
                </c:pt>
                <c:pt idx="10">
                  <c:v>4.5230945846955626</c:v>
                </c:pt>
                <c:pt idx="11">
                  <c:v>3.6775838644340491</c:v>
                </c:pt>
                <c:pt idx="12">
                  <c:v>3.3952279771192804</c:v>
                </c:pt>
                <c:pt idx="13">
                  <c:v>3.192033553237708</c:v>
                </c:pt>
                <c:pt idx="14">
                  <c:v>3.7256637727142534</c:v>
                </c:pt>
                <c:pt idx="15">
                  <c:v>3.2701064719996111</c:v>
                </c:pt>
                <c:pt idx="16">
                  <c:v>3.366201457045602</c:v>
                </c:pt>
                <c:pt idx="17">
                  <c:v>2.7510994672927715</c:v>
                </c:pt>
                <c:pt idx="18">
                  <c:v>0.38870040945482381</c:v>
                </c:pt>
                <c:pt idx="19">
                  <c:v>1.0038263551058346</c:v>
                </c:pt>
                <c:pt idx="20">
                  <c:v>0.446346560991985</c:v>
                </c:pt>
                <c:pt idx="21">
                  <c:v>0.48265280682404776</c:v>
                </c:pt>
                <c:pt idx="22">
                  <c:v>0.69095471943625053</c:v>
                </c:pt>
                <c:pt idx="23">
                  <c:v>0.88191750616577835</c:v>
                </c:pt>
                <c:pt idx="29">
                  <c:v>0.17048222113979541</c:v>
                </c:pt>
                <c:pt idx="30">
                  <c:v>0.26400389673648322</c:v>
                </c:pt>
                <c:pt idx="31">
                  <c:v>1.1738918655625914</c:v>
                </c:pt>
                <c:pt idx="32">
                  <c:v>0.9556746225036532</c:v>
                </c:pt>
                <c:pt idx="33">
                  <c:v>0.27179736970287388</c:v>
                </c:pt>
                <c:pt idx="34">
                  <c:v>0.34291281052118849</c:v>
                </c:pt>
                <c:pt idx="37">
                  <c:v>0.99103488598713696</c:v>
                </c:pt>
                <c:pt idx="38">
                  <c:v>0.98616254141492887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F-EB45-8404-ADE6C0B152E2}"/>
            </c:ext>
          </c:extLst>
        </c:ser>
        <c:ser>
          <c:idx val="2"/>
          <c:order val="2"/>
          <c:tx>
            <c:v>phosphate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CF-EB45-8404-ADE6C0B152E2}"/>
              </c:ext>
            </c:extLst>
          </c:dPt>
          <c:val>
            <c:numRef>
              <c:f>nutrients!$AC$5:$AC$43</c:f>
              <c:numCache>
                <c:formatCode>0.00</c:formatCode>
                <c:ptCount val="39"/>
                <c:pt idx="0">
                  <c:v>0.60194485252345509</c:v>
                </c:pt>
                <c:pt idx="1">
                  <c:v>0.57543695577763654</c:v>
                </c:pt>
                <c:pt idx="2">
                  <c:v>0.66194990879749904</c:v>
                </c:pt>
                <c:pt idx="3">
                  <c:v>0.7635078787372489</c:v>
                </c:pt>
                <c:pt idx="4">
                  <c:v>1.0520906154590797</c:v>
                </c:pt>
                <c:pt idx="5">
                  <c:v>0.90280788114458466</c:v>
                </c:pt>
                <c:pt idx="6">
                  <c:v>1.2290070900821206</c:v>
                </c:pt>
                <c:pt idx="7">
                  <c:v>0.85238001001263941</c:v>
                </c:pt>
                <c:pt idx="8">
                  <c:v>1.0602725736934606</c:v>
                </c:pt>
                <c:pt idx="9">
                  <c:v>1.1324842848667038</c:v>
                </c:pt>
                <c:pt idx="10">
                  <c:v>1.1377291958427986</c:v>
                </c:pt>
                <c:pt idx="11">
                  <c:v>1.2012455996277216</c:v>
                </c:pt>
                <c:pt idx="12">
                  <c:v>1.0837512479971214</c:v>
                </c:pt>
                <c:pt idx="13">
                  <c:v>1.0820619602122892</c:v>
                </c:pt>
                <c:pt idx="14">
                  <c:v>1.2094652173552867</c:v>
                </c:pt>
                <c:pt idx="15">
                  <c:v>1.177633508949709</c:v>
                </c:pt>
                <c:pt idx="16">
                  <c:v>1.1941051914194312</c:v>
                </c:pt>
                <c:pt idx="17">
                  <c:v>1.1460467720383618</c:v>
                </c:pt>
                <c:pt idx="18">
                  <c:v>1.0151591911903899</c:v>
                </c:pt>
                <c:pt idx="19">
                  <c:v>0.99108246583202986</c:v>
                </c:pt>
                <c:pt idx="20">
                  <c:v>0.89665184979764612</c:v>
                </c:pt>
                <c:pt idx="21">
                  <c:v>0.91376979033218098</c:v>
                </c:pt>
                <c:pt idx="22">
                  <c:v>0.93651704418553672</c:v>
                </c:pt>
                <c:pt idx="23">
                  <c:v>0.65674707905962215</c:v>
                </c:pt>
                <c:pt idx="29">
                  <c:v>0.52605942523136873</c:v>
                </c:pt>
                <c:pt idx="30">
                  <c:v>0.52703360935216759</c:v>
                </c:pt>
                <c:pt idx="31">
                  <c:v>0.47053093034583537</c:v>
                </c:pt>
                <c:pt idx="32">
                  <c:v>0.47345348270823184</c:v>
                </c:pt>
                <c:pt idx="33">
                  <c:v>0.51631758402338046</c:v>
                </c:pt>
                <c:pt idx="34">
                  <c:v>0.51826595226497807</c:v>
                </c:pt>
                <c:pt idx="37">
                  <c:v>0.48333658156304815</c:v>
                </c:pt>
                <c:pt idx="38">
                  <c:v>0.48138764373416487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F-EB45-8404-ADE6C0B1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95312"/>
        <c:axId val="1641673344"/>
      </c:lineChart>
      <c:dateAx>
        <c:axId val="1592114384"/>
        <c:scaling>
          <c:orientation val="minMax"/>
        </c:scaling>
        <c:delete val="0"/>
        <c:axPos val="b"/>
        <c:numFmt formatCode="yyyy/mm/dd\ hh:mm:ss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6768"/>
        <c:crosses val="autoZero"/>
        <c:auto val="0"/>
        <c:lblOffset val="100"/>
        <c:baseTimeUnit val="days"/>
      </c:dateAx>
      <c:valAx>
        <c:axId val="16194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14384"/>
        <c:crosses val="autoZero"/>
        <c:crossBetween val="between"/>
      </c:valAx>
      <c:valAx>
        <c:axId val="16416733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95312"/>
        <c:crosses val="max"/>
        <c:crossBetween val="between"/>
      </c:valAx>
      <c:catAx>
        <c:axId val="150849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6416733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vs N ras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nutrients!$AB$5:$AB$28</c:f>
              <c:numCache>
                <c:formatCode>0.00</c:formatCode>
                <c:ptCount val="24"/>
                <c:pt idx="0">
                  <c:v>5.0899748558968625</c:v>
                </c:pt>
                <c:pt idx="1">
                  <c:v>5.1700948330533381</c:v>
                </c:pt>
                <c:pt idx="2">
                  <c:v>6.1232818230097532</c:v>
                </c:pt>
                <c:pt idx="3">
                  <c:v>8.3799165892808993</c:v>
                </c:pt>
                <c:pt idx="4">
                  <c:v>10.75470406913726</c:v>
                </c:pt>
                <c:pt idx="5">
                  <c:v>10.690888560032839</c:v>
                </c:pt>
                <c:pt idx="6">
                  <c:v>14.61174670467147</c:v>
                </c:pt>
                <c:pt idx="7">
                  <c:v>9.8715217730347558</c:v>
                </c:pt>
                <c:pt idx="8">
                  <c:v>13.616703546512012</c:v>
                </c:pt>
                <c:pt idx="9">
                  <c:v>14.874153806321145</c:v>
                </c:pt>
                <c:pt idx="10">
                  <c:v>14.983247636780403</c:v>
                </c:pt>
                <c:pt idx="11">
                  <c:v>14.69556604462602</c:v>
                </c:pt>
                <c:pt idx="12">
                  <c:v>13.548369787290675</c:v>
                </c:pt>
                <c:pt idx="13">
                  <c:v>12.619461459545869</c:v>
                </c:pt>
                <c:pt idx="14">
                  <c:v>14.591200603528319</c:v>
                </c:pt>
                <c:pt idx="15">
                  <c:v>13.344207890422581</c:v>
                </c:pt>
                <c:pt idx="16">
                  <c:v>12.911075647674316</c:v>
                </c:pt>
                <c:pt idx="17">
                  <c:v>12.820847748678514</c:v>
                </c:pt>
                <c:pt idx="18">
                  <c:v>10.216704163233896</c:v>
                </c:pt>
                <c:pt idx="19">
                  <c:v>9.4393007551895298</c:v>
                </c:pt>
                <c:pt idx="20">
                  <c:v>8.8596328470072052</c:v>
                </c:pt>
                <c:pt idx="21">
                  <c:v>8.77100069895857</c:v>
                </c:pt>
                <c:pt idx="22">
                  <c:v>7.322131667119403</c:v>
                </c:pt>
                <c:pt idx="23">
                  <c:v>5.6875284636155863</c:v>
                </c:pt>
              </c:numCache>
            </c:numRef>
          </c:xVal>
          <c:yVal>
            <c:numRef>
              <c:f>nutrients!$AC$5:$AC$28</c:f>
              <c:numCache>
                <c:formatCode>0.00</c:formatCode>
                <c:ptCount val="24"/>
                <c:pt idx="0">
                  <c:v>0.60194485252345509</c:v>
                </c:pt>
                <c:pt idx="1">
                  <c:v>0.57543695577763654</c:v>
                </c:pt>
                <c:pt idx="2">
                  <c:v>0.66194990879749904</c:v>
                </c:pt>
                <c:pt idx="3">
                  <c:v>0.7635078787372489</c:v>
                </c:pt>
                <c:pt idx="4">
                  <c:v>1.0520906154590797</c:v>
                </c:pt>
                <c:pt idx="5">
                  <c:v>0.90280788114458466</c:v>
                </c:pt>
                <c:pt idx="6">
                  <c:v>1.2290070900821206</c:v>
                </c:pt>
                <c:pt idx="7">
                  <c:v>0.85238001001263941</c:v>
                </c:pt>
                <c:pt idx="8">
                  <c:v>1.0602725736934606</c:v>
                </c:pt>
                <c:pt idx="9">
                  <c:v>1.1324842848667038</c:v>
                </c:pt>
                <c:pt idx="10">
                  <c:v>1.1377291958427986</c:v>
                </c:pt>
                <c:pt idx="11">
                  <c:v>1.2012455996277216</c:v>
                </c:pt>
                <c:pt idx="12">
                  <c:v>1.0837512479971214</c:v>
                </c:pt>
                <c:pt idx="13">
                  <c:v>1.0820619602122892</c:v>
                </c:pt>
                <c:pt idx="14">
                  <c:v>1.2094652173552867</c:v>
                </c:pt>
                <c:pt idx="15">
                  <c:v>1.177633508949709</c:v>
                </c:pt>
                <c:pt idx="16">
                  <c:v>1.1941051914194312</c:v>
                </c:pt>
                <c:pt idx="17">
                  <c:v>1.1460467720383618</c:v>
                </c:pt>
                <c:pt idx="18">
                  <c:v>1.0151591911903899</c:v>
                </c:pt>
                <c:pt idx="19">
                  <c:v>0.99108246583202986</c:v>
                </c:pt>
                <c:pt idx="20">
                  <c:v>0.89665184979764612</c:v>
                </c:pt>
                <c:pt idx="21">
                  <c:v>0.91376979033218098</c:v>
                </c:pt>
                <c:pt idx="22">
                  <c:v>0.93651704418553672</c:v>
                </c:pt>
                <c:pt idx="23">
                  <c:v>0.65674707905962215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E-CC4B-83C4-03B7028F31BE}"/>
            </c:ext>
          </c:extLst>
        </c:ser>
        <c:ser>
          <c:idx val="1"/>
          <c:order val="1"/>
          <c:tx>
            <c:v>P vs N ctd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nutrients!$AB$34:$AB$43</c:f>
              <c:numCache>
                <c:formatCode>0.00</c:formatCode>
                <c:ptCount val="10"/>
                <c:pt idx="0">
                  <c:v>5.749634680954701</c:v>
                </c:pt>
                <c:pt idx="1">
                  <c:v>5.763273258645885</c:v>
                </c:pt>
                <c:pt idx="2">
                  <c:v>5.2459814905017046</c:v>
                </c:pt>
                <c:pt idx="3">
                  <c:v>5.2450073063809066</c:v>
                </c:pt>
                <c:pt idx="4">
                  <c:v>5.4164637116414998</c:v>
                </c:pt>
                <c:pt idx="5">
                  <c:v>5.4310764734534827</c:v>
                </c:pt>
                <c:pt idx="8">
                  <c:v>4.7368933931007602</c:v>
                </c:pt>
                <c:pt idx="9">
                  <c:v>4.6891444162931206</c:v>
                </c:pt>
              </c:numCache>
            </c:numRef>
          </c:xVal>
          <c:yVal>
            <c:numRef>
              <c:f>nutrients!$AC$34:$AC$43</c:f>
              <c:numCache>
                <c:formatCode>0.00</c:formatCode>
                <c:ptCount val="10"/>
                <c:pt idx="0">
                  <c:v>0.52605942523136873</c:v>
                </c:pt>
                <c:pt idx="1">
                  <c:v>0.52703360935216759</c:v>
                </c:pt>
                <c:pt idx="2">
                  <c:v>0.47053093034583537</c:v>
                </c:pt>
                <c:pt idx="3">
                  <c:v>0.47345348270823184</c:v>
                </c:pt>
                <c:pt idx="4">
                  <c:v>0.51631758402338046</c:v>
                </c:pt>
                <c:pt idx="5">
                  <c:v>0.51826595226497807</c:v>
                </c:pt>
                <c:pt idx="8">
                  <c:v>0.48333658156304815</c:v>
                </c:pt>
                <c:pt idx="9">
                  <c:v>0.48138764373416487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E-CC4B-83C4-03B7028F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90368"/>
        <c:axId val="1379981696"/>
      </c:scatterChart>
      <c:valAx>
        <c:axId val="13804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81696"/>
        <c:crosses val="autoZero"/>
        <c:crossBetween val="midCat"/>
      </c:valAx>
      <c:valAx>
        <c:axId val="13799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N/P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2700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Pt>
            <c:idx val="4"/>
            <c:marker>
              <c:symbol val="circle"/>
              <c:size val="9"/>
              <c:spPr>
                <a:solidFill>
                  <a:schemeClr val="bg1"/>
                </a:solidFill>
                <a:ln w="12700">
                  <a:solidFill>
                    <a:schemeClr val="bg1">
                      <a:lumMod val="8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31-0042-8F04-24CCDCB61C54}"/>
              </c:ext>
            </c:extLst>
          </c:dPt>
          <c:dPt>
            <c:idx val="30"/>
            <c:marker>
              <c:symbol val="circle"/>
              <c:size val="9"/>
              <c:spPr>
                <a:solidFill>
                  <a:schemeClr val="bg1"/>
                </a:solidFill>
                <a:ln w="12700">
                  <a:solidFill>
                    <a:schemeClr val="bg1">
                      <a:lumMod val="8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31-0042-8F04-24CCDCB61C54}"/>
              </c:ext>
            </c:extLst>
          </c:dPt>
          <c:dPt>
            <c:idx val="31"/>
            <c:marker>
              <c:symbol val="circle"/>
              <c:size val="9"/>
              <c:spPr>
                <a:solidFill>
                  <a:schemeClr val="bg1"/>
                </a:solidFill>
                <a:ln w="12700">
                  <a:solidFill>
                    <a:schemeClr val="bg1">
                      <a:lumMod val="8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31-0042-8F04-24CCDCB61C54}"/>
              </c:ext>
            </c:extLst>
          </c:dPt>
          <c:cat>
            <c:numRef>
              <c:f>nutrients!$T$5:$T$43</c:f>
              <c:numCache>
                <c:formatCode>yyyy/mm/dd\ hh:mm:ss</c:formatCode>
                <c:ptCount val="39"/>
                <c:pt idx="0">
                  <c:v>42093.708333333336</c:v>
                </c:pt>
                <c:pt idx="1">
                  <c:v>42108.708333333336</c:v>
                </c:pt>
                <c:pt idx="2">
                  <c:v>42123.708333333336</c:v>
                </c:pt>
                <c:pt idx="3">
                  <c:v>42138.708333333336</c:v>
                </c:pt>
                <c:pt idx="4">
                  <c:v>42153.708333333336</c:v>
                </c:pt>
                <c:pt idx="5">
                  <c:v>42168.708333333336</c:v>
                </c:pt>
                <c:pt idx="6">
                  <c:v>42183.708333333336</c:v>
                </c:pt>
                <c:pt idx="7">
                  <c:v>42198.708333333336</c:v>
                </c:pt>
                <c:pt idx="8">
                  <c:v>42213.708333333336</c:v>
                </c:pt>
                <c:pt idx="9">
                  <c:v>42228.708333333336</c:v>
                </c:pt>
                <c:pt idx="10">
                  <c:v>42243.708333333336</c:v>
                </c:pt>
                <c:pt idx="11">
                  <c:v>42258.708333333336</c:v>
                </c:pt>
                <c:pt idx="12">
                  <c:v>42273.708333333336</c:v>
                </c:pt>
                <c:pt idx="13">
                  <c:v>42288.708333333336</c:v>
                </c:pt>
                <c:pt idx="14">
                  <c:v>42303.708333333336</c:v>
                </c:pt>
                <c:pt idx="15">
                  <c:v>42318.708333333336</c:v>
                </c:pt>
                <c:pt idx="16">
                  <c:v>42333.708333333336</c:v>
                </c:pt>
                <c:pt idx="17">
                  <c:v>42348.708333333336</c:v>
                </c:pt>
                <c:pt idx="18">
                  <c:v>42363.708333333336</c:v>
                </c:pt>
                <c:pt idx="19">
                  <c:v>42378.708333333336</c:v>
                </c:pt>
                <c:pt idx="20">
                  <c:v>42393.708333333336</c:v>
                </c:pt>
                <c:pt idx="21">
                  <c:v>42408.708333333336</c:v>
                </c:pt>
                <c:pt idx="22">
                  <c:v>42423.708333333336</c:v>
                </c:pt>
                <c:pt idx="23">
                  <c:v>42438.708333333336</c:v>
                </c:pt>
                <c:pt idx="29">
                  <c:v>42087.004791666666</c:v>
                </c:pt>
                <c:pt idx="30">
                  <c:v>42087.00503472222</c:v>
                </c:pt>
                <c:pt idx="31">
                  <c:v>42088.971886574072</c:v>
                </c:pt>
                <c:pt idx="32">
                  <c:v>42088.972118055557</c:v>
                </c:pt>
                <c:pt idx="33">
                  <c:v>42090.287523148145</c:v>
                </c:pt>
                <c:pt idx="34">
                  <c:v>42090.28769675926</c:v>
                </c:pt>
                <c:pt idx="37">
                  <c:v>42447.513784722221</c:v>
                </c:pt>
                <c:pt idx="38">
                  <c:v>42447.512592592589</c:v>
                </c:pt>
              </c:numCache>
            </c:numRef>
          </c:cat>
          <c:val>
            <c:numRef>
              <c:f>nutrients!$AF$5:$AF$43</c:f>
              <c:numCache>
                <c:formatCode>0.0</c:formatCode>
                <c:ptCount val="39"/>
                <c:pt idx="0">
                  <c:v>8.4558823529411757</c:v>
                </c:pt>
                <c:pt idx="1">
                  <c:v>8.9846416382252556</c:v>
                </c:pt>
                <c:pt idx="2">
                  <c:v>9.2503703703703692</c:v>
                </c:pt>
                <c:pt idx="3">
                  <c:v>10.975546975546976</c:v>
                </c:pt>
                <c:pt idx="4">
                  <c:v>10.222222222222223</c:v>
                </c:pt>
                <c:pt idx="5">
                  <c:v>11.841820151679306</c:v>
                </c:pt>
                <c:pt idx="6">
                  <c:v>11.889066241021549</c:v>
                </c:pt>
                <c:pt idx="7">
                  <c:v>11.581127733026467</c:v>
                </c:pt>
                <c:pt idx="8">
                  <c:v>12.84264432029795</c:v>
                </c:pt>
                <c:pt idx="9">
                  <c:v>13.134092900964069</c:v>
                </c:pt>
                <c:pt idx="10">
                  <c:v>13.16943231441048</c:v>
                </c:pt>
                <c:pt idx="11">
                  <c:v>12.233606557377049</c:v>
                </c:pt>
                <c:pt idx="12">
                  <c:v>12.501364877161055</c:v>
                </c:pt>
                <c:pt idx="13">
                  <c:v>11.662420382165605</c:v>
                </c:pt>
                <c:pt idx="14">
                  <c:v>12.064175467099918</c:v>
                </c:pt>
                <c:pt idx="15">
                  <c:v>11.331375838926173</c:v>
                </c:pt>
                <c:pt idx="16">
                  <c:v>10.81234361968307</c:v>
                </c:pt>
                <c:pt idx="17">
                  <c:v>11.187019641332194</c:v>
                </c:pt>
                <c:pt idx="18">
                  <c:v>10.064139941690962</c:v>
                </c:pt>
                <c:pt idx="19">
                  <c:v>9.5242334322453015</c:v>
                </c:pt>
                <c:pt idx="20">
                  <c:v>9.8807947019867548</c:v>
                </c:pt>
                <c:pt idx="21">
                  <c:v>9.5986984815618221</c:v>
                </c:pt>
                <c:pt idx="22">
                  <c:v>7.8184713375796173</c:v>
                </c:pt>
                <c:pt idx="23">
                  <c:v>8.6601503759398515</c:v>
                </c:pt>
                <c:pt idx="29">
                  <c:v>10.92962962962963</c:v>
                </c:pt>
                <c:pt idx="30">
                  <c:v>10.935304990757857</c:v>
                </c:pt>
                <c:pt idx="31">
                  <c:v>11.149068322981366</c:v>
                </c:pt>
                <c:pt idx="32">
                  <c:v>11.078189300411525</c:v>
                </c:pt>
                <c:pt idx="33">
                  <c:v>10.490566037735848</c:v>
                </c:pt>
                <c:pt idx="34">
                  <c:v>10.479323308270677</c:v>
                </c:pt>
                <c:pt idx="37" formatCode="General">
                  <c:v>9.800403225806452</c:v>
                </c:pt>
                <c:pt idx="38" formatCode="General">
                  <c:v>9.7408906882591104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1-0042-8F04-24CCDCB6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394208"/>
        <c:axId val="1437395888"/>
      </c:lineChart>
      <c:dateAx>
        <c:axId val="1437394208"/>
        <c:scaling>
          <c:orientation val="minMax"/>
        </c:scaling>
        <c:delete val="0"/>
        <c:axPos val="b"/>
        <c:numFmt formatCode="yyyy/mm/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95888"/>
        <c:crosses val="autoZero"/>
        <c:auto val="1"/>
        <c:lblOffset val="100"/>
        <c:baseTimeUnit val="days"/>
      </c:dateAx>
      <c:valAx>
        <c:axId val="14373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9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Bag</a:t>
            </a:r>
            <a:r>
              <a:rPr lang="en-US" baseline="0"/>
              <a:t> Nitrate/IsusxV3 cutoff 25/11/15</a:t>
            </a:r>
            <a:endParaRPr lang="en-US"/>
          </a:p>
        </c:rich>
      </c:tx>
      <c:layout>
        <c:manualLayout>
          <c:xMode val="edge"/>
          <c:yMode val="edge"/>
          <c:x val="0.11310925686528001"/>
          <c:y val="3.51493848857645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-3.2916128021310801E-3"/>
                  <c:y val="0.41480010517138799"/>
                </c:manualLayout>
              </c:layout>
              <c:numFmt formatCode="General" sourceLinked="0"/>
            </c:trendlineLbl>
          </c:trendline>
          <c:xVal>
            <c:numRef>
              <c:f>'[1]Isuspulse 11'!$C$5:$C$20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'[1]Isuspulse 11'!$D$5:$D$20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7-5640-992F-1251F7279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84040"/>
        <c:axId val="2122242584"/>
      </c:scatterChart>
      <c:valAx>
        <c:axId val="-214198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242584"/>
        <c:crosses val="autoZero"/>
        <c:crossBetween val="midCat"/>
      </c:valAx>
      <c:valAx>
        <c:axId val="2122242584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98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827267220968E-2"/>
          <c:y val="4.3143297380585498E-2"/>
          <c:w val="0.92117724794890199"/>
          <c:h val="0.88123044619422597"/>
        </c:manualLayout>
      </c:layout>
      <c:lineChart>
        <c:grouping val="standard"/>
        <c:varyColors val="0"/>
        <c:ser>
          <c:idx val="0"/>
          <c:order val="0"/>
          <c:tx>
            <c:v>Isus</c:v>
          </c:tx>
          <c:spPr>
            <a:ln w="12700"/>
          </c:spPr>
          <c:marker>
            <c:symbol val="circle"/>
            <c:size val="7"/>
            <c:spPr>
              <a:noFill/>
            </c:spPr>
          </c:marker>
          <c:cat>
            <c:numRef>
              <c:f>'[1]Isuspulse 11'!$E$2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'[1]Isuspulse 11'!$C$4:$C$24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9-5545-BE11-80729039B6D7}"/>
            </c:ext>
          </c:extLst>
        </c:ser>
        <c:ser>
          <c:idx val="1"/>
          <c:order val="1"/>
          <c:tx>
            <c:v>Bag</c:v>
          </c:tx>
          <c:spPr>
            <a:ln w="12700"/>
          </c:spPr>
          <c:marker>
            <c:symbol val="circle"/>
            <c:size val="7"/>
            <c:spPr>
              <a:noFill/>
            </c:spPr>
          </c:marker>
          <c:cat>
            <c:numRef>
              <c:f>'[1]Isuspulse 11'!$E$2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'[1]Isuspulse 11'!$D$4:$D$24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9-5545-BE11-80729039B6D7}"/>
            </c:ext>
          </c:extLst>
        </c:ser>
        <c:ser>
          <c:idx val="2"/>
          <c:order val="2"/>
          <c:tx>
            <c:v>ctd</c:v>
          </c:tx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'[1]Isuspulse 11'!$E$2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'[1]Isuspulse 11'!$F$2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9-5545-BE11-80729039B6D7}"/>
            </c:ext>
          </c:extLst>
        </c:ser>
        <c:ser>
          <c:idx val="3"/>
          <c:order val="3"/>
          <c:tx>
            <c:v>offset ISUS</c:v>
          </c:tx>
          <c:val>
            <c:numRef>
              <c:f>'[1]Isuspulse 11'!$F$4:$F$24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9-5545-BE11-80729039B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93272"/>
        <c:axId val="-2094995768"/>
      </c:lineChart>
      <c:dateAx>
        <c:axId val="-209769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4995768"/>
        <c:crosses val="autoZero"/>
        <c:auto val="0"/>
        <c:lblOffset val="100"/>
        <c:baseTimeUnit val="days"/>
      </c:dateAx>
      <c:valAx>
        <c:axId val="-209499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6932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6.3643934805352104E-2"/>
          <c:y val="6.4075823855351405E-2"/>
          <c:w val="0.132395793183195"/>
          <c:h val="0.23801971420239099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plots!$A$2:$A$25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xVal>
          <c:yVal>
            <c:numRef>
              <c:f>plots!$B$2:$B$25</c:f>
              <c:numCache>
                <c:formatCode>General</c:formatCode>
                <c:ptCount val="24"/>
                <c:pt idx="0">
                  <c:v>470.38</c:v>
                </c:pt>
                <c:pt idx="1">
                  <c:v>477.03</c:v>
                </c:pt>
                <c:pt idx="2">
                  <c:v>471.51</c:v>
                </c:pt>
                <c:pt idx="3">
                  <c:v>473.5</c:v>
                </c:pt>
                <c:pt idx="4">
                  <c:v>475.89</c:v>
                </c:pt>
                <c:pt idx="5">
                  <c:v>450.57</c:v>
                </c:pt>
                <c:pt idx="6">
                  <c:v>457.54</c:v>
                </c:pt>
                <c:pt idx="7">
                  <c:v>479.43</c:v>
                </c:pt>
                <c:pt idx="8">
                  <c:v>469.34</c:v>
                </c:pt>
                <c:pt idx="9">
                  <c:v>479.37</c:v>
                </c:pt>
                <c:pt idx="10">
                  <c:v>444.56</c:v>
                </c:pt>
                <c:pt idx="11">
                  <c:v>484.55</c:v>
                </c:pt>
                <c:pt idx="12">
                  <c:v>527</c:v>
                </c:pt>
                <c:pt idx="13">
                  <c:v>529.78</c:v>
                </c:pt>
                <c:pt idx="14">
                  <c:v>534.4</c:v>
                </c:pt>
                <c:pt idx="15">
                  <c:v>520.85</c:v>
                </c:pt>
                <c:pt idx="16">
                  <c:v>504.89</c:v>
                </c:pt>
                <c:pt idx="17">
                  <c:v>521.42999999999995</c:v>
                </c:pt>
                <c:pt idx="18">
                  <c:v>526.6</c:v>
                </c:pt>
                <c:pt idx="19">
                  <c:v>535.44000000000005</c:v>
                </c:pt>
                <c:pt idx="20">
                  <c:v>534.79</c:v>
                </c:pt>
                <c:pt idx="21">
                  <c:v>533.54999999999995</c:v>
                </c:pt>
                <c:pt idx="22">
                  <c:v>541.1</c:v>
                </c:pt>
                <c:pt idx="23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8-4C42-A31E-68C0E382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97672"/>
        <c:axId val="-2095640440"/>
      </c:scatterChart>
      <c:valAx>
        <c:axId val="-2095697672"/>
        <c:scaling>
          <c:orientation val="minMax"/>
          <c:max val="48"/>
        </c:scaling>
        <c:delete val="0"/>
        <c:axPos val="b"/>
        <c:numFmt formatCode="General" sourceLinked="1"/>
        <c:majorTickMark val="out"/>
        <c:minorTickMark val="none"/>
        <c:tickLblPos val="nextTo"/>
        <c:crossAx val="-2095640440"/>
        <c:crosses val="autoZero"/>
        <c:crossBetween val="midCat"/>
      </c:valAx>
      <c:valAx>
        <c:axId val="-2095640440"/>
        <c:scaling>
          <c:orientation val="minMax"/>
          <c:min val="4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697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30823675130499E-2"/>
          <c:y val="5.62770562770563E-2"/>
          <c:w val="0.88390619009702398"/>
          <c:h val="0.83399734124143599"/>
        </c:manualLayout>
      </c:layout>
      <c:scatterChart>
        <c:scatterStyle val="lineMarker"/>
        <c:varyColors val="0"/>
        <c:ser>
          <c:idx val="0"/>
          <c:order val="0"/>
          <c:tx>
            <c:v>nitrate</c:v>
          </c:tx>
          <c:spPr>
            <a:ln w="31750">
              <a:noFill/>
            </a:ln>
          </c:spPr>
          <c:xVal>
            <c:numRef>
              <c:f>'[2]Di Davies'!$Q$5:$Q$28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B-0849-B296-AF47511B9664}"/>
            </c:ext>
          </c:extLst>
        </c:ser>
        <c:ser>
          <c:idx val="2"/>
          <c:order val="2"/>
          <c:tx>
            <c:v>silicate</c:v>
          </c:tx>
          <c:spPr>
            <a:ln w="31750">
              <a:noFill/>
            </a:ln>
          </c:spPr>
          <c:xVal>
            <c:numRef>
              <c:f>'[2]Di Davies'!$Q$5:$Q$27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'[2]Di Davies'!$I$5:$I$28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B-0849-B296-AF47511B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08568"/>
        <c:axId val="-2095664408"/>
      </c:scatterChart>
      <c:scatterChart>
        <c:scatterStyle val="lineMarker"/>
        <c:varyColors val="0"/>
        <c:ser>
          <c:idx val="1"/>
          <c:order val="1"/>
          <c:tx>
            <c:v>phosphate</c:v>
          </c:tx>
          <c:spPr>
            <a:ln w="31750">
              <a:noFill/>
            </a:ln>
          </c:spPr>
          <c:marker>
            <c:symbol val="circle"/>
            <c:size val="6"/>
            <c:spPr>
              <a:noFill/>
            </c:spPr>
          </c:marker>
          <c:xVal>
            <c:numRef>
              <c:f>'[2]Di Davies'!$Q$5:$Q$28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'[2]Di Davies'!$G$5:$G$28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B-0849-B296-AF47511B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647192"/>
        <c:axId val="-2095702408"/>
      </c:scatterChart>
      <c:valAx>
        <c:axId val="-2095708568"/>
        <c:scaling>
          <c:orientation val="minMax"/>
          <c:max val="24"/>
        </c:scaling>
        <c:delete val="0"/>
        <c:axPos val="b"/>
        <c:numFmt formatCode="General" sourceLinked="1"/>
        <c:majorTickMark val="out"/>
        <c:minorTickMark val="none"/>
        <c:tickLblPos val="nextTo"/>
        <c:crossAx val="-2095664408"/>
        <c:crosses val="autoZero"/>
        <c:crossBetween val="midCat"/>
      </c:valAx>
      <c:valAx>
        <c:axId val="-209566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708568"/>
        <c:crosses val="autoZero"/>
        <c:crossBetween val="midCat"/>
      </c:valAx>
      <c:valAx>
        <c:axId val="-2095702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95647192"/>
        <c:crosses val="max"/>
        <c:crossBetween val="midCat"/>
      </c:valAx>
      <c:valAx>
        <c:axId val="-2095647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570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596900</xdr:colOff>
      <xdr:row>0</xdr:row>
      <xdr:rowOff>228600</xdr:rowOff>
    </xdr:from>
    <xdr:to>
      <xdr:col>35</xdr:col>
      <xdr:colOff>127000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615950</xdr:colOff>
      <xdr:row>47</xdr:row>
      <xdr:rowOff>25400</xdr:rowOff>
    </xdr:from>
    <xdr:to>
      <xdr:col>17</xdr:col>
      <xdr:colOff>1352550</xdr:colOff>
      <xdr:row>60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D9C15-207C-0E4D-85AC-8AAD5BD59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342900</xdr:colOff>
      <xdr:row>3</xdr:row>
      <xdr:rowOff>165100</xdr:rowOff>
    </xdr:from>
    <xdr:to>
      <xdr:col>47</xdr:col>
      <xdr:colOff>381000</xdr:colOff>
      <xdr:row>27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B5374A-B5CB-C049-A9EC-DDBE6C3C1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755650</xdr:colOff>
      <xdr:row>29</xdr:row>
      <xdr:rowOff>50800</xdr:rowOff>
    </xdr:from>
    <xdr:to>
      <xdr:col>39</xdr:col>
      <xdr:colOff>374650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272F3-6F45-8342-990C-679E91AF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654050</xdr:colOff>
      <xdr:row>43</xdr:row>
      <xdr:rowOff>50800</xdr:rowOff>
    </xdr:from>
    <xdr:to>
      <xdr:col>45</xdr:col>
      <xdr:colOff>609600</xdr:colOff>
      <xdr:row>70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11F810-7FD6-154C-84CE-DE3F6AC7D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27</xdr:row>
      <xdr:rowOff>19050</xdr:rowOff>
    </xdr:from>
    <xdr:to>
      <xdr:col>5</xdr:col>
      <xdr:colOff>25400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</xdr:row>
      <xdr:rowOff>158750</xdr:rowOff>
    </xdr:from>
    <xdr:to>
      <xdr:col>18</xdr:col>
      <xdr:colOff>609600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279400</xdr:colOff>
      <xdr:row>26</xdr:row>
      <xdr:rowOff>0</xdr:rowOff>
    </xdr:from>
    <xdr:to>
      <xdr:col>24</xdr:col>
      <xdr:colOff>495300</xdr:colOff>
      <xdr:row>48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4200" y="4953000"/>
          <a:ext cx="15900400" cy="4991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12700</xdr:rowOff>
    </xdr:from>
    <xdr:to>
      <xdr:col>12</xdr:col>
      <xdr:colOff>508000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19</xdr:col>
      <xdr:colOff>508000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0</xdr:rowOff>
    </xdr:from>
    <xdr:to>
      <xdr:col>10</xdr:col>
      <xdr:colOff>254000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381000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25</xdr:col>
      <xdr:colOff>139700</xdr:colOff>
      <xdr:row>48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904480-E3AB-9140-8541-17CA1F0A8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0</xdr:rowOff>
    </xdr:from>
    <xdr:to>
      <xdr:col>17</xdr:col>
      <xdr:colOff>38100</xdr:colOff>
      <xdr:row>73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5E13ED-28CA-9C46-A854-1CA5988B8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615/Documents/RAS6_pulse11/nuts%20comparison%20RAS%20Pulse%207_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v615/Documents/RAS6_pulse11/RAS6_Pulse11_nuts_prel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uspulse 1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Dav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26198/5e156a63a8f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125" zoomScaleNormal="125" zoomScalePageLayoutView="125" workbookViewId="0">
      <selection activeCell="E26" sqref="E26"/>
    </sheetView>
  </sheetViews>
  <sheetFormatPr baseColWidth="10" defaultColWidth="11" defaultRowHeight="16"/>
  <cols>
    <col min="1" max="1" width="38.33203125" customWidth="1"/>
    <col min="2" max="2" width="26" customWidth="1"/>
    <col min="3" max="3" width="13.1640625" customWidth="1"/>
    <col min="5" max="5" width="62.6640625" customWidth="1"/>
  </cols>
  <sheetData>
    <row r="1" spans="1:6" s="7" customFormat="1" ht="19">
      <c r="A1" s="6" t="s">
        <v>34</v>
      </c>
      <c r="B1" s="7" t="s">
        <v>21</v>
      </c>
      <c r="C1" s="7" t="s">
        <v>22</v>
      </c>
    </row>
    <row r="2" spans="1:6">
      <c r="A2" t="s">
        <v>18</v>
      </c>
      <c r="B2" s="1" t="s">
        <v>30</v>
      </c>
      <c r="C2" t="s">
        <v>28</v>
      </c>
    </row>
    <row r="3" spans="1:6">
      <c r="A3" t="s">
        <v>36</v>
      </c>
    </row>
    <row r="4" spans="1:6">
      <c r="A4" t="s">
        <v>29</v>
      </c>
      <c r="B4" t="s">
        <v>365</v>
      </c>
      <c r="C4" t="s">
        <v>31</v>
      </c>
    </row>
    <row r="5" spans="1:6">
      <c r="A5" t="s">
        <v>35</v>
      </c>
      <c r="B5" t="s">
        <v>567</v>
      </c>
    </row>
    <row r="7" spans="1:6">
      <c r="A7" t="s">
        <v>0</v>
      </c>
      <c r="B7" t="s">
        <v>23</v>
      </c>
    </row>
    <row r="8" spans="1:6">
      <c r="A8" s="2" t="s">
        <v>1</v>
      </c>
      <c r="B8" s="4" t="s">
        <v>26</v>
      </c>
      <c r="F8" t="s">
        <v>20</v>
      </c>
    </row>
    <row r="9" spans="1:6">
      <c r="A9" t="s">
        <v>2</v>
      </c>
      <c r="B9" t="s">
        <v>3</v>
      </c>
    </row>
    <row r="10" spans="1:6">
      <c r="A10" t="s">
        <v>4</v>
      </c>
      <c r="B10" t="s">
        <v>5</v>
      </c>
    </row>
    <row r="12" spans="1:6">
      <c r="A12" t="s">
        <v>6</v>
      </c>
      <c r="B12" t="s">
        <v>24</v>
      </c>
    </row>
    <row r="13" spans="1:6">
      <c r="B13" t="s">
        <v>7</v>
      </c>
    </row>
    <row r="14" spans="1:6">
      <c r="B14" t="s">
        <v>25</v>
      </c>
    </row>
    <row r="15" spans="1:6">
      <c r="B15" t="s">
        <v>17</v>
      </c>
    </row>
    <row r="17" spans="1:4">
      <c r="A17" s="2" t="s">
        <v>8</v>
      </c>
    </row>
    <row r="18" spans="1:4">
      <c r="A18" t="s">
        <v>9</v>
      </c>
      <c r="B18" t="s">
        <v>10</v>
      </c>
    </row>
    <row r="19" spans="1:4">
      <c r="A19" t="s">
        <v>11</v>
      </c>
      <c r="B19" t="s">
        <v>12</v>
      </c>
    </row>
    <row r="20" spans="1:4">
      <c r="A20" t="s">
        <v>13</v>
      </c>
      <c r="B20" t="s">
        <v>32</v>
      </c>
    </row>
    <row r="22" spans="1:4">
      <c r="A22" s="2" t="s">
        <v>14</v>
      </c>
      <c r="B22" t="s">
        <v>15</v>
      </c>
    </row>
    <row r="23" spans="1:4">
      <c r="B23" t="s">
        <v>19</v>
      </c>
    </row>
    <row r="24" spans="1:4">
      <c r="B24" s="146" t="s">
        <v>27</v>
      </c>
      <c r="C24" s="5"/>
      <c r="D24" s="5"/>
    </row>
    <row r="25" spans="1:4">
      <c r="A25" s="2"/>
      <c r="B25" s="145" t="s">
        <v>588</v>
      </c>
      <c r="C25" s="5"/>
      <c r="D25" s="5"/>
    </row>
    <row r="26" spans="1:4">
      <c r="A26" s="3"/>
    </row>
    <row r="28" spans="1:4">
      <c r="A28" t="s">
        <v>16</v>
      </c>
      <c r="B28" t="s">
        <v>363</v>
      </c>
    </row>
    <row r="29" spans="1:4">
      <c r="B29" t="s">
        <v>364</v>
      </c>
    </row>
    <row r="30" spans="1:4">
      <c r="B30" t="s">
        <v>33</v>
      </c>
    </row>
    <row r="32" spans="1:4">
      <c r="B32" s="4"/>
    </row>
  </sheetData>
  <phoneticPr fontId="5" type="noConversion"/>
  <printOptions gridLines="1"/>
  <pageMargins left="0" right="0" top="1" bottom="1" header="0.5" footer="0.5"/>
  <pageSetup paperSize="9" scale="90" orientation="landscape" horizontalDpi="4294967292" verticalDpi="4294967292"/>
  <headerFooter>
    <oddHeader>&amp;F&amp;RPage &amp;P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5"/>
  <sheetViews>
    <sheetView workbookViewId="0">
      <selection sqref="A1:D25"/>
    </sheetView>
  </sheetViews>
  <sheetFormatPr baseColWidth="10" defaultColWidth="11" defaultRowHeight="16"/>
  <sheetData>
    <row r="1" spans="1:1">
      <c r="A1" t="s">
        <v>568</v>
      </c>
    </row>
    <row r="2" spans="1:1">
      <c r="A2" t="s">
        <v>62</v>
      </c>
    </row>
    <row r="3" spans="1:1">
      <c r="A3" t="s">
        <v>64</v>
      </c>
    </row>
    <row r="4" spans="1:1">
      <c r="A4" t="s">
        <v>66</v>
      </c>
    </row>
    <row r="5" spans="1:1">
      <c r="A5" t="s">
        <v>68</v>
      </c>
    </row>
    <row r="6" spans="1:1">
      <c r="A6" t="s">
        <v>70</v>
      </c>
    </row>
    <row r="7" spans="1:1">
      <c r="A7" t="s">
        <v>72</v>
      </c>
    </row>
    <row r="8" spans="1:1">
      <c r="A8" t="s">
        <v>74</v>
      </c>
    </row>
    <row r="9" spans="1:1">
      <c r="A9" t="s">
        <v>76</v>
      </c>
    </row>
    <row r="10" spans="1:1">
      <c r="A10" t="s">
        <v>78</v>
      </c>
    </row>
    <row r="11" spans="1:1">
      <c r="A11" t="s">
        <v>80</v>
      </c>
    </row>
    <row r="12" spans="1:1">
      <c r="A12" t="s">
        <v>82</v>
      </c>
    </row>
    <row r="13" spans="1:1">
      <c r="A13" t="s">
        <v>84</v>
      </c>
    </row>
    <row r="14" spans="1:1">
      <c r="A14" t="s">
        <v>86</v>
      </c>
    </row>
    <row r="15" spans="1:1">
      <c r="A15" t="s">
        <v>88</v>
      </c>
    </row>
    <row r="16" spans="1:1">
      <c r="A16" t="s">
        <v>90</v>
      </c>
    </row>
    <row r="17" spans="1:1">
      <c r="A17" t="s">
        <v>92</v>
      </c>
    </row>
    <row r="18" spans="1:1">
      <c r="A18" t="s">
        <v>94</v>
      </c>
    </row>
    <row r="19" spans="1:1">
      <c r="A19" t="s">
        <v>96</v>
      </c>
    </row>
    <row r="20" spans="1:1">
      <c r="A20" t="s">
        <v>98</v>
      </c>
    </row>
    <row r="21" spans="1:1">
      <c r="A21" t="s">
        <v>100</v>
      </c>
    </row>
    <row r="22" spans="1:1">
      <c r="A22" t="s">
        <v>102</v>
      </c>
    </row>
    <row r="23" spans="1:1">
      <c r="A23" t="s">
        <v>104</v>
      </c>
    </row>
    <row r="24" spans="1:1">
      <c r="A24" t="s">
        <v>106</v>
      </c>
    </row>
    <row r="25" spans="1:1">
      <c r="A25" t="s">
        <v>108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workbookViewId="0">
      <selection activeCell="R8" sqref="R8"/>
    </sheetView>
  </sheetViews>
  <sheetFormatPr baseColWidth="10" defaultColWidth="11" defaultRowHeight="16"/>
  <cols>
    <col min="1" max="1" width="13.1640625" style="8" customWidth="1"/>
    <col min="2" max="2" width="36.6640625" customWidth="1"/>
    <col min="3" max="3" width="21" customWidth="1"/>
    <col min="4" max="4" width="22.33203125" customWidth="1"/>
  </cols>
  <sheetData>
    <row r="1" spans="1:14">
      <c r="A1" s="41" t="s">
        <v>478</v>
      </c>
      <c r="C1" s="1">
        <v>42476</v>
      </c>
      <c r="H1" t="s">
        <v>539</v>
      </c>
      <c r="I1" t="s">
        <v>540</v>
      </c>
      <c r="J1" t="s">
        <v>541</v>
      </c>
    </row>
    <row r="2" spans="1:14">
      <c r="A2" s="8" t="s">
        <v>359</v>
      </c>
      <c r="B2" t="s">
        <v>360</v>
      </c>
      <c r="C2" t="s">
        <v>361</v>
      </c>
      <c r="D2" t="s">
        <v>534</v>
      </c>
      <c r="E2" t="s">
        <v>545</v>
      </c>
      <c r="M2" t="s">
        <v>545</v>
      </c>
    </row>
    <row r="3" spans="1:14">
      <c r="C3" t="s">
        <v>362</v>
      </c>
      <c r="E3" t="s">
        <v>544</v>
      </c>
      <c r="M3" t="s">
        <v>544</v>
      </c>
    </row>
    <row r="4" spans="1:14">
      <c r="A4" s="8">
        <v>1</v>
      </c>
      <c r="B4" t="s">
        <v>62</v>
      </c>
      <c r="C4">
        <v>482.77</v>
      </c>
      <c r="D4" t="s">
        <v>476</v>
      </c>
      <c r="E4">
        <f>C4-$B$55</f>
        <v>472.59999999999997</v>
      </c>
      <c r="H4" s="40" t="str">
        <f>MID(B4,25,4)</f>
        <v>2015</v>
      </c>
      <c r="I4" s="40" t="str">
        <f>MID(B4,19,2)</f>
        <v>03</v>
      </c>
      <c r="J4" s="40" t="str">
        <f>MID(B4,22,2)</f>
        <v>30</v>
      </c>
      <c r="K4" s="97" t="str">
        <f>CONCATENATE(H4,"/",I4,"/",J4," 16:00:00")</f>
        <v>2015/03/30 16:00:00</v>
      </c>
      <c r="M4" t="s">
        <v>573</v>
      </c>
    </row>
    <row r="5" spans="1:14">
      <c r="A5" s="8">
        <v>2</v>
      </c>
      <c r="B5" t="s">
        <v>63</v>
      </c>
      <c r="C5">
        <v>470.38</v>
      </c>
      <c r="E5">
        <f t="shared" ref="E5:E51" si="0">C5-$B$55</f>
        <v>460.21</v>
      </c>
      <c r="F5">
        <f>A5</f>
        <v>2</v>
      </c>
      <c r="H5" s="40" t="str">
        <f t="shared" ref="H5:H51" si="1">MID(B5,25,4)</f>
        <v>2015</v>
      </c>
      <c r="I5" s="40" t="str">
        <f t="shared" ref="I5:I51" si="2">MID(B5,19,2)</f>
        <v>03</v>
      </c>
      <c r="J5" s="40" t="str">
        <f t="shared" ref="J5:J51" si="3">MID(B5,22,2)</f>
        <v>30</v>
      </c>
      <c r="K5" s="97" t="str">
        <f t="shared" ref="K5:K51" si="4">CONCATENATE(H5,"/",I5,"/",J5," 17:00:00")</f>
        <v>2015/03/30 17:00:00</v>
      </c>
      <c r="M5">
        <v>460.21</v>
      </c>
      <c r="N5">
        <v>2</v>
      </c>
    </row>
    <row r="6" spans="1:14">
      <c r="A6" s="8">
        <v>3</v>
      </c>
      <c r="B6" t="s">
        <v>64</v>
      </c>
      <c r="C6">
        <v>484.72</v>
      </c>
      <c r="E6">
        <f t="shared" si="0"/>
        <v>474.55</v>
      </c>
      <c r="H6" s="40" t="str">
        <f t="shared" si="1"/>
        <v>2015</v>
      </c>
      <c r="I6" s="40" t="str">
        <f t="shared" si="2"/>
        <v>04</v>
      </c>
      <c r="J6" s="40" t="str">
        <f t="shared" si="3"/>
        <v>14</v>
      </c>
      <c r="K6" s="97" t="str">
        <f t="shared" ref="K6" si="5">CONCATENATE(H6,"/",I6,"/",J6," 16:00:00")</f>
        <v>2015/04/14 16:00:00</v>
      </c>
      <c r="M6">
        <v>466.85999999999996</v>
      </c>
      <c r="N6">
        <v>4</v>
      </c>
    </row>
    <row r="7" spans="1:14">
      <c r="A7" s="8">
        <v>4</v>
      </c>
      <c r="B7" t="s">
        <v>65</v>
      </c>
      <c r="C7">
        <v>477.03</v>
      </c>
      <c r="E7">
        <f t="shared" si="0"/>
        <v>466.85999999999996</v>
      </c>
      <c r="F7">
        <f t="shared" ref="F7" si="6">A7</f>
        <v>4</v>
      </c>
      <c r="H7" s="40" t="str">
        <f t="shared" si="1"/>
        <v>2015</v>
      </c>
      <c r="I7" s="40" t="str">
        <f t="shared" si="2"/>
        <v>04</v>
      </c>
      <c r="J7" s="40" t="str">
        <f t="shared" si="3"/>
        <v>14</v>
      </c>
      <c r="K7" s="97" t="str">
        <f t="shared" si="4"/>
        <v>2015/04/14 17:00:00</v>
      </c>
      <c r="M7">
        <v>461.34</v>
      </c>
      <c r="N7">
        <v>6</v>
      </c>
    </row>
    <row r="8" spans="1:14">
      <c r="A8" s="8">
        <v>5</v>
      </c>
      <c r="B8" t="s">
        <v>66</v>
      </c>
      <c r="C8">
        <v>492.69</v>
      </c>
      <c r="E8">
        <f t="shared" si="0"/>
        <v>482.52</v>
      </c>
      <c r="H8" s="40" t="str">
        <f t="shared" si="1"/>
        <v>2015</v>
      </c>
      <c r="I8" s="40" t="str">
        <f t="shared" si="2"/>
        <v>04</v>
      </c>
      <c r="J8" s="40" t="str">
        <f t="shared" si="3"/>
        <v>29</v>
      </c>
      <c r="K8" s="97" t="str">
        <f t="shared" ref="K8" si="7">CONCATENATE(H8,"/",I8,"/",J8," 16:00:00")</f>
        <v>2015/04/29 16:00:00</v>
      </c>
      <c r="M8">
        <v>463.33</v>
      </c>
      <c r="N8">
        <v>8</v>
      </c>
    </row>
    <row r="9" spans="1:14">
      <c r="A9" s="8">
        <v>6</v>
      </c>
      <c r="B9" t="s">
        <v>67</v>
      </c>
      <c r="C9">
        <v>471.51</v>
      </c>
      <c r="E9">
        <f t="shared" si="0"/>
        <v>461.34</v>
      </c>
      <c r="F9">
        <f t="shared" ref="F9" si="8">A9</f>
        <v>6</v>
      </c>
      <c r="H9" s="40" t="str">
        <f t="shared" si="1"/>
        <v>2015</v>
      </c>
      <c r="I9" s="40" t="str">
        <f t="shared" si="2"/>
        <v>04</v>
      </c>
      <c r="J9" s="40" t="str">
        <f t="shared" si="3"/>
        <v>29</v>
      </c>
      <c r="K9" s="97" t="str">
        <f t="shared" si="4"/>
        <v>2015/04/29 17:00:00</v>
      </c>
      <c r="M9">
        <v>465.71999999999997</v>
      </c>
      <c r="N9">
        <v>10</v>
      </c>
    </row>
    <row r="10" spans="1:14">
      <c r="A10" s="8">
        <v>7</v>
      </c>
      <c r="B10" t="s">
        <v>68</v>
      </c>
      <c r="C10">
        <v>484.96</v>
      </c>
      <c r="E10">
        <f t="shared" si="0"/>
        <v>474.78999999999996</v>
      </c>
      <c r="H10" s="40" t="str">
        <f t="shared" si="1"/>
        <v>2015</v>
      </c>
      <c r="I10" s="40" t="str">
        <f t="shared" si="2"/>
        <v>05</v>
      </c>
      <c r="J10" s="40" t="str">
        <f t="shared" si="3"/>
        <v>14</v>
      </c>
      <c r="K10" s="97" t="str">
        <f t="shared" ref="K10" si="9">CONCATENATE(H10,"/",I10,"/",J10," 16:00:00")</f>
        <v>2015/05/14 16:00:00</v>
      </c>
      <c r="M10">
        <v>440.4</v>
      </c>
      <c r="N10">
        <v>12</v>
      </c>
    </row>
    <row r="11" spans="1:14">
      <c r="A11" s="8">
        <v>8</v>
      </c>
      <c r="B11" t="s">
        <v>69</v>
      </c>
      <c r="C11">
        <v>473.5</v>
      </c>
      <c r="E11">
        <f t="shared" si="0"/>
        <v>463.33</v>
      </c>
      <c r="F11">
        <f t="shared" ref="F11" si="10">A11</f>
        <v>8</v>
      </c>
      <c r="H11" s="40" t="str">
        <f t="shared" si="1"/>
        <v>2015</v>
      </c>
      <c r="I11" s="40" t="str">
        <f t="shared" si="2"/>
        <v>05</v>
      </c>
      <c r="J11" s="40" t="str">
        <f t="shared" si="3"/>
        <v>14</v>
      </c>
      <c r="K11" s="97" t="str">
        <f t="shared" si="4"/>
        <v>2015/05/14 17:00:00</v>
      </c>
      <c r="M11">
        <v>447.37</v>
      </c>
      <c r="N11">
        <v>14</v>
      </c>
    </row>
    <row r="12" spans="1:14">
      <c r="A12" s="8">
        <v>9</v>
      </c>
      <c r="B12" t="s">
        <v>70</v>
      </c>
      <c r="C12">
        <v>490.22</v>
      </c>
      <c r="E12">
        <f t="shared" si="0"/>
        <v>480.05</v>
      </c>
      <c r="H12" s="40" t="str">
        <f t="shared" si="1"/>
        <v>2015</v>
      </c>
      <c r="I12" s="40" t="str">
        <f t="shared" si="2"/>
        <v>05</v>
      </c>
      <c r="J12" s="40" t="str">
        <f t="shared" si="3"/>
        <v>29</v>
      </c>
      <c r="K12" s="97" t="str">
        <f t="shared" ref="K12" si="11">CONCATENATE(H12,"/",I12,"/",J12," 16:00:00")</f>
        <v>2015/05/29 16:00:00</v>
      </c>
      <c r="M12">
        <v>469.26</v>
      </c>
      <c r="N12">
        <v>16</v>
      </c>
    </row>
    <row r="13" spans="1:14">
      <c r="A13" s="8">
        <v>10</v>
      </c>
      <c r="B13" t="s">
        <v>71</v>
      </c>
      <c r="C13">
        <v>475.89</v>
      </c>
      <c r="E13">
        <f t="shared" si="0"/>
        <v>465.71999999999997</v>
      </c>
      <c r="F13">
        <f t="shared" ref="F13" si="12">A13</f>
        <v>10</v>
      </c>
      <c r="H13" s="40" t="str">
        <f t="shared" si="1"/>
        <v>2015</v>
      </c>
      <c r="I13" s="40" t="str">
        <f t="shared" si="2"/>
        <v>05</v>
      </c>
      <c r="J13" s="40" t="str">
        <f t="shared" si="3"/>
        <v>29</v>
      </c>
      <c r="K13" s="97" t="str">
        <f t="shared" si="4"/>
        <v>2015/05/29 17:00:00</v>
      </c>
      <c r="M13">
        <v>459.16999999999996</v>
      </c>
      <c r="N13">
        <v>18</v>
      </c>
    </row>
    <row r="14" spans="1:14">
      <c r="A14" s="8">
        <v>11</v>
      </c>
      <c r="B14" t="s">
        <v>72</v>
      </c>
      <c r="C14">
        <v>488.1</v>
      </c>
      <c r="E14">
        <f t="shared" si="0"/>
        <v>477.93</v>
      </c>
      <c r="H14" s="40" t="str">
        <f t="shared" si="1"/>
        <v>2015</v>
      </c>
      <c r="I14" s="40" t="str">
        <f t="shared" si="2"/>
        <v>06</v>
      </c>
      <c r="J14" s="40" t="str">
        <f t="shared" si="3"/>
        <v>13</v>
      </c>
      <c r="K14" s="97" t="str">
        <f t="shared" ref="K14" si="13">CONCATENATE(H14,"/",I14,"/",J14," 16:00:00")</f>
        <v>2015/06/13 16:00:00</v>
      </c>
      <c r="M14">
        <v>469.2</v>
      </c>
      <c r="N14">
        <v>20</v>
      </c>
    </row>
    <row r="15" spans="1:14">
      <c r="A15" s="8">
        <v>12</v>
      </c>
      <c r="B15" t="s">
        <v>73</v>
      </c>
      <c r="C15">
        <v>450.57</v>
      </c>
      <c r="E15">
        <f t="shared" si="0"/>
        <v>440.4</v>
      </c>
      <c r="F15">
        <f t="shared" ref="F15" si="14">A15</f>
        <v>12</v>
      </c>
      <c r="H15" s="40" t="str">
        <f t="shared" si="1"/>
        <v>2015</v>
      </c>
      <c r="I15" s="40" t="str">
        <f t="shared" si="2"/>
        <v>06</v>
      </c>
      <c r="J15" s="40" t="str">
        <f t="shared" si="3"/>
        <v>13</v>
      </c>
      <c r="K15" s="97" t="str">
        <f t="shared" si="4"/>
        <v>2015/06/13 17:00:00</v>
      </c>
      <c r="M15">
        <v>434.39</v>
      </c>
      <c r="N15">
        <v>22</v>
      </c>
    </row>
    <row r="16" spans="1:14">
      <c r="A16" s="8">
        <v>13</v>
      </c>
      <c r="B16" t="s">
        <v>74</v>
      </c>
      <c r="C16">
        <v>476.15</v>
      </c>
      <c r="E16">
        <f t="shared" si="0"/>
        <v>465.97999999999996</v>
      </c>
      <c r="H16" s="40" t="str">
        <f t="shared" si="1"/>
        <v>2015</v>
      </c>
      <c r="I16" s="40" t="str">
        <f t="shared" si="2"/>
        <v>06</v>
      </c>
      <c r="J16" s="40" t="str">
        <f t="shared" si="3"/>
        <v>28</v>
      </c>
      <c r="K16" s="97" t="str">
        <f t="shared" ref="K16" si="15">CONCATENATE(H16,"/",I16,"/",J16," 16:00:00")</f>
        <v>2015/06/28 16:00:00</v>
      </c>
      <c r="M16">
        <v>474.38</v>
      </c>
      <c r="N16">
        <v>24</v>
      </c>
    </row>
    <row r="17" spans="1:14">
      <c r="A17" s="8">
        <v>14</v>
      </c>
      <c r="B17" t="s">
        <v>75</v>
      </c>
      <c r="C17">
        <v>457.54</v>
      </c>
      <c r="D17" t="s">
        <v>477</v>
      </c>
      <c r="E17">
        <f t="shared" si="0"/>
        <v>447.37</v>
      </c>
      <c r="F17">
        <f t="shared" ref="F17" si="16">A17</f>
        <v>14</v>
      </c>
      <c r="H17" s="40" t="str">
        <f t="shared" si="1"/>
        <v>2015</v>
      </c>
      <c r="I17" s="40" t="str">
        <f t="shared" si="2"/>
        <v>06</v>
      </c>
      <c r="J17" s="40" t="str">
        <f t="shared" si="3"/>
        <v>28</v>
      </c>
      <c r="K17" s="97" t="str">
        <f t="shared" si="4"/>
        <v>2015/06/28 17:00:00</v>
      </c>
      <c r="M17">
        <v>516.83000000000004</v>
      </c>
      <c r="N17">
        <v>26</v>
      </c>
    </row>
    <row r="18" spans="1:14">
      <c r="A18" s="8">
        <v>15</v>
      </c>
      <c r="B18" t="s">
        <v>76</v>
      </c>
      <c r="C18">
        <v>485.84</v>
      </c>
      <c r="E18">
        <f t="shared" si="0"/>
        <v>475.66999999999996</v>
      </c>
      <c r="H18" s="40" t="str">
        <f t="shared" si="1"/>
        <v>2015</v>
      </c>
      <c r="I18" s="40" t="str">
        <f t="shared" si="2"/>
        <v>07</v>
      </c>
      <c r="J18" s="40" t="str">
        <f t="shared" si="3"/>
        <v>13</v>
      </c>
      <c r="K18" s="97" t="str">
        <f t="shared" ref="K18" si="17">CONCATENATE(H18,"/",I18,"/",J18," 16:00:00")</f>
        <v>2015/07/13 16:00:00</v>
      </c>
      <c r="M18">
        <v>519.61</v>
      </c>
      <c r="N18">
        <v>28</v>
      </c>
    </row>
    <row r="19" spans="1:14">
      <c r="A19" s="8">
        <v>16</v>
      </c>
      <c r="B19" t="s">
        <v>77</v>
      </c>
      <c r="C19">
        <v>479.43</v>
      </c>
      <c r="E19">
        <f t="shared" si="0"/>
        <v>469.26</v>
      </c>
      <c r="F19">
        <f t="shared" ref="F19" si="18">A19</f>
        <v>16</v>
      </c>
      <c r="H19" s="40" t="str">
        <f t="shared" si="1"/>
        <v>2015</v>
      </c>
      <c r="I19" s="40" t="str">
        <f t="shared" si="2"/>
        <v>07</v>
      </c>
      <c r="J19" s="40" t="str">
        <f t="shared" si="3"/>
        <v>13</v>
      </c>
      <c r="K19" s="97" t="str">
        <f t="shared" si="4"/>
        <v>2015/07/13 17:00:00</v>
      </c>
      <c r="M19">
        <v>524.23</v>
      </c>
      <c r="N19">
        <v>30</v>
      </c>
    </row>
    <row r="20" spans="1:14">
      <c r="A20" s="8">
        <v>17</v>
      </c>
      <c r="B20" t="s">
        <v>78</v>
      </c>
      <c r="C20">
        <v>475.1</v>
      </c>
      <c r="E20">
        <f t="shared" si="0"/>
        <v>464.93</v>
      </c>
      <c r="H20" s="40" t="str">
        <f t="shared" si="1"/>
        <v>2015</v>
      </c>
      <c r="I20" s="40" t="str">
        <f t="shared" si="2"/>
        <v>07</v>
      </c>
      <c r="J20" s="40" t="str">
        <f t="shared" si="3"/>
        <v>28</v>
      </c>
      <c r="K20" s="97" t="str">
        <f t="shared" ref="K20" si="19">CONCATENATE(H20,"/",I20,"/",J20," 16:00:00")</f>
        <v>2015/07/28 16:00:00</v>
      </c>
      <c r="M20">
        <v>510.68</v>
      </c>
      <c r="N20">
        <v>32</v>
      </c>
    </row>
    <row r="21" spans="1:14">
      <c r="A21" s="8">
        <v>18</v>
      </c>
      <c r="B21" t="s">
        <v>79</v>
      </c>
      <c r="C21">
        <v>469.34</v>
      </c>
      <c r="E21">
        <f t="shared" si="0"/>
        <v>459.16999999999996</v>
      </c>
      <c r="F21">
        <f t="shared" ref="F21" si="20">A21</f>
        <v>18</v>
      </c>
      <c r="H21" s="40" t="str">
        <f t="shared" si="1"/>
        <v>2015</v>
      </c>
      <c r="I21" s="40" t="str">
        <f t="shared" si="2"/>
        <v>07</v>
      </c>
      <c r="J21" s="40" t="str">
        <f t="shared" si="3"/>
        <v>28</v>
      </c>
      <c r="K21" s="97" t="str">
        <f t="shared" si="4"/>
        <v>2015/07/28 17:00:00</v>
      </c>
      <c r="M21">
        <v>494.71999999999997</v>
      </c>
      <c r="N21">
        <v>34</v>
      </c>
    </row>
    <row r="22" spans="1:14">
      <c r="A22" s="8">
        <v>19</v>
      </c>
      <c r="B22" t="s">
        <v>80</v>
      </c>
      <c r="C22">
        <v>473.12</v>
      </c>
      <c r="E22">
        <f t="shared" si="0"/>
        <v>462.95</v>
      </c>
      <c r="H22" s="40" t="str">
        <f t="shared" si="1"/>
        <v>2015</v>
      </c>
      <c r="I22" s="40" t="str">
        <f t="shared" si="2"/>
        <v>08</v>
      </c>
      <c r="J22" s="40" t="str">
        <f t="shared" si="3"/>
        <v>12</v>
      </c>
      <c r="K22" s="97" t="str">
        <f t="shared" ref="K22" si="21">CONCATENATE(H22,"/",I22,"/",J22," 16:00:00")</f>
        <v>2015/08/12 16:00:00</v>
      </c>
      <c r="M22">
        <v>511.25999999999993</v>
      </c>
      <c r="N22">
        <v>36</v>
      </c>
    </row>
    <row r="23" spans="1:14">
      <c r="A23" s="8">
        <v>20</v>
      </c>
      <c r="B23" t="s">
        <v>81</v>
      </c>
      <c r="C23">
        <v>479.37</v>
      </c>
      <c r="E23">
        <f t="shared" si="0"/>
        <v>469.2</v>
      </c>
      <c r="F23">
        <f t="shared" ref="F23" si="22">A23</f>
        <v>20</v>
      </c>
      <c r="H23" s="40" t="str">
        <f t="shared" si="1"/>
        <v>2015</v>
      </c>
      <c r="I23" s="40" t="str">
        <f t="shared" si="2"/>
        <v>08</v>
      </c>
      <c r="J23" s="40" t="str">
        <f t="shared" si="3"/>
        <v>12</v>
      </c>
      <c r="K23" s="97" t="str">
        <f t="shared" si="4"/>
        <v>2015/08/12 17:00:00</v>
      </c>
      <c r="M23">
        <v>516.43000000000006</v>
      </c>
      <c r="N23">
        <v>38</v>
      </c>
    </row>
    <row r="24" spans="1:14">
      <c r="A24" s="8">
        <v>21</v>
      </c>
      <c r="B24" t="s">
        <v>82</v>
      </c>
      <c r="C24">
        <v>493.4</v>
      </c>
      <c r="E24">
        <f t="shared" si="0"/>
        <v>483.22999999999996</v>
      </c>
      <c r="H24" s="40" t="str">
        <f t="shared" si="1"/>
        <v>2015</v>
      </c>
      <c r="I24" s="40" t="str">
        <f t="shared" si="2"/>
        <v>08</v>
      </c>
      <c r="J24" s="40" t="str">
        <f t="shared" si="3"/>
        <v>27</v>
      </c>
      <c r="K24" s="97" t="str">
        <f t="shared" ref="K24" si="23">CONCATENATE(H24,"/",I24,"/",J24," 16:00:00")</f>
        <v>2015/08/27 16:00:00</v>
      </c>
      <c r="M24">
        <v>525.2700000000001</v>
      </c>
      <c r="N24">
        <v>40</v>
      </c>
    </row>
    <row r="25" spans="1:14">
      <c r="A25" s="8">
        <v>22</v>
      </c>
      <c r="B25" t="s">
        <v>83</v>
      </c>
      <c r="C25">
        <v>444.56</v>
      </c>
      <c r="E25">
        <f t="shared" si="0"/>
        <v>434.39</v>
      </c>
      <c r="F25">
        <f t="shared" ref="F25" si="24">A25</f>
        <v>22</v>
      </c>
      <c r="H25" s="40" t="str">
        <f t="shared" si="1"/>
        <v>2015</v>
      </c>
      <c r="I25" s="40" t="str">
        <f t="shared" si="2"/>
        <v>08</v>
      </c>
      <c r="J25" s="40" t="str">
        <f t="shared" si="3"/>
        <v>27</v>
      </c>
      <c r="K25" s="97" t="str">
        <f t="shared" si="4"/>
        <v>2015/08/27 17:00:00</v>
      </c>
      <c r="M25">
        <v>524.62</v>
      </c>
      <c r="N25">
        <v>42</v>
      </c>
    </row>
    <row r="26" spans="1:14">
      <c r="A26" s="8">
        <v>23</v>
      </c>
      <c r="B26" t="s">
        <v>84</v>
      </c>
      <c r="C26">
        <v>490.53</v>
      </c>
      <c r="E26">
        <f t="shared" si="0"/>
        <v>480.35999999999996</v>
      </c>
      <c r="H26" s="40" t="str">
        <f t="shared" si="1"/>
        <v>2015</v>
      </c>
      <c r="I26" s="40" t="str">
        <f t="shared" si="2"/>
        <v>09</v>
      </c>
      <c r="J26" s="40" t="str">
        <f t="shared" si="3"/>
        <v>11</v>
      </c>
      <c r="K26" s="97" t="str">
        <f t="shared" ref="K26" si="25">CONCATENATE(H26,"/",I26,"/",J26," 16:00:00")</f>
        <v>2015/09/11 16:00:00</v>
      </c>
      <c r="M26">
        <v>523.38</v>
      </c>
      <c r="N26">
        <v>44</v>
      </c>
    </row>
    <row r="27" spans="1:14">
      <c r="A27" s="8">
        <v>24</v>
      </c>
      <c r="B27" t="s">
        <v>85</v>
      </c>
      <c r="C27">
        <v>484.55</v>
      </c>
      <c r="E27">
        <f t="shared" si="0"/>
        <v>474.38</v>
      </c>
      <c r="F27">
        <f t="shared" ref="F27" si="26">A27</f>
        <v>24</v>
      </c>
      <c r="H27" s="40" t="str">
        <f t="shared" si="1"/>
        <v>2015</v>
      </c>
      <c r="I27" s="40" t="str">
        <f t="shared" si="2"/>
        <v>09</v>
      </c>
      <c r="J27" s="40" t="str">
        <f t="shared" si="3"/>
        <v>11</v>
      </c>
      <c r="K27" s="97" t="str">
        <f t="shared" si="4"/>
        <v>2015/09/11 17:00:00</v>
      </c>
      <c r="M27">
        <v>530.93000000000006</v>
      </c>
      <c r="N27">
        <v>46</v>
      </c>
    </row>
    <row r="28" spans="1:14">
      <c r="A28" s="8">
        <v>25</v>
      </c>
      <c r="B28" t="s">
        <v>86</v>
      </c>
      <c r="C28">
        <v>488.66</v>
      </c>
      <c r="E28">
        <f t="shared" si="0"/>
        <v>478.49</v>
      </c>
      <c r="H28" s="40" t="str">
        <f t="shared" si="1"/>
        <v>2015</v>
      </c>
      <c r="I28" s="40" t="str">
        <f t="shared" si="2"/>
        <v>09</v>
      </c>
      <c r="J28" s="40" t="str">
        <f t="shared" si="3"/>
        <v>26</v>
      </c>
      <c r="K28" s="97" t="str">
        <f t="shared" ref="K28" si="27">CONCATENATE(H28,"/",I28,"/",J28," 16:00:00")</f>
        <v>2015/09/26 16:00:00</v>
      </c>
      <c r="M28">
        <v>528.83000000000004</v>
      </c>
      <c r="N28">
        <v>48</v>
      </c>
    </row>
    <row r="29" spans="1:14">
      <c r="A29" s="8">
        <v>26</v>
      </c>
      <c r="B29" t="s">
        <v>87</v>
      </c>
      <c r="C29">
        <v>527</v>
      </c>
      <c r="E29">
        <f t="shared" si="0"/>
        <v>516.83000000000004</v>
      </c>
      <c r="F29">
        <f t="shared" ref="F29" si="28">A29</f>
        <v>26</v>
      </c>
      <c r="H29" s="40" t="str">
        <f t="shared" si="1"/>
        <v>2015</v>
      </c>
      <c r="I29" s="40" t="str">
        <f t="shared" si="2"/>
        <v>09</v>
      </c>
      <c r="J29" s="40" t="str">
        <f t="shared" si="3"/>
        <v>26</v>
      </c>
      <c r="K29" s="97" t="str">
        <f t="shared" si="4"/>
        <v>2015/09/26 17:00:00</v>
      </c>
    </row>
    <row r="30" spans="1:14">
      <c r="A30" s="8">
        <v>27</v>
      </c>
      <c r="B30" t="s">
        <v>88</v>
      </c>
      <c r="C30">
        <v>549</v>
      </c>
      <c r="E30">
        <f t="shared" si="0"/>
        <v>538.83000000000004</v>
      </c>
      <c r="H30" s="40" t="str">
        <f t="shared" si="1"/>
        <v>2015</v>
      </c>
      <c r="I30" s="40" t="str">
        <f t="shared" si="2"/>
        <v>10</v>
      </c>
      <c r="J30" s="40" t="str">
        <f t="shared" si="3"/>
        <v>11</v>
      </c>
      <c r="K30" s="97" t="str">
        <f t="shared" ref="K30" si="29">CONCATENATE(H30,"/",I30,"/",J30," 16:00:00")</f>
        <v>2015/10/11 16:00:00</v>
      </c>
    </row>
    <row r="31" spans="1:14">
      <c r="A31" s="8">
        <v>28</v>
      </c>
      <c r="B31" t="s">
        <v>89</v>
      </c>
      <c r="C31">
        <v>529.78</v>
      </c>
      <c r="E31">
        <f t="shared" si="0"/>
        <v>519.61</v>
      </c>
      <c r="F31">
        <f t="shared" ref="F31" si="30">A31</f>
        <v>28</v>
      </c>
      <c r="H31" s="40" t="str">
        <f t="shared" si="1"/>
        <v>2015</v>
      </c>
      <c r="I31" s="40" t="str">
        <f t="shared" si="2"/>
        <v>10</v>
      </c>
      <c r="J31" s="40" t="str">
        <f t="shared" si="3"/>
        <v>11</v>
      </c>
      <c r="K31" s="97" t="str">
        <f t="shared" si="4"/>
        <v>2015/10/11 17:00:00</v>
      </c>
    </row>
    <row r="32" spans="1:14">
      <c r="A32" s="8">
        <v>29</v>
      </c>
      <c r="B32" t="s">
        <v>90</v>
      </c>
      <c r="C32">
        <v>545.72</v>
      </c>
      <c r="E32">
        <f t="shared" si="0"/>
        <v>535.55000000000007</v>
      </c>
      <c r="H32" s="40" t="str">
        <f t="shared" si="1"/>
        <v>2015</v>
      </c>
      <c r="I32" s="40" t="str">
        <f t="shared" si="2"/>
        <v>10</v>
      </c>
      <c r="J32" s="40" t="str">
        <f t="shared" si="3"/>
        <v>26</v>
      </c>
      <c r="K32" s="97" t="str">
        <f t="shared" ref="K32" si="31">CONCATENATE(H32,"/",I32,"/",J32," 16:00:00")</f>
        <v>2015/10/26 16:00:00</v>
      </c>
    </row>
    <row r="33" spans="1:11">
      <c r="A33" s="8">
        <v>30</v>
      </c>
      <c r="B33" t="s">
        <v>91</v>
      </c>
      <c r="C33">
        <v>534.4</v>
      </c>
      <c r="E33">
        <f t="shared" si="0"/>
        <v>524.23</v>
      </c>
      <c r="F33">
        <f t="shared" ref="F33" si="32">A33</f>
        <v>30</v>
      </c>
      <c r="H33" s="40" t="str">
        <f t="shared" si="1"/>
        <v>2015</v>
      </c>
      <c r="I33" s="40" t="str">
        <f t="shared" si="2"/>
        <v>10</v>
      </c>
      <c r="J33" s="40" t="str">
        <f t="shared" si="3"/>
        <v>26</v>
      </c>
      <c r="K33" s="97" t="str">
        <f t="shared" si="4"/>
        <v>2015/10/26 17:00:00</v>
      </c>
    </row>
    <row r="34" spans="1:11">
      <c r="A34" s="8">
        <v>31</v>
      </c>
      <c r="B34" t="s">
        <v>92</v>
      </c>
      <c r="C34">
        <v>547.87</v>
      </c>
      <c r="E34">
        <f t="shared" si="0"/>
        <v>537.70000000000005</v>
      </c>
      <c r="H34" s="40" t="str">
        <f t="shared" si="1"/>
        <v>2015</v>
      </c>
      <c r="I34" s="40" t="str">
        <f t="shared" si="2"/>
        <v>11</v>
      </c>
      <c r="J34" s="40" t="str">
        <f t="shared" si="3"/>
        <v>10</v>
      </c>
      <c r="K34" s="97" t="str">
        <f t="shared" ref="K34" si="33">CONCATENATE(H34,"/",I34,"/",J34," 16:00:00")</f>
        <v>2015/11/10 16:00:00</v>
      </c>
    </row>
    <row r="35" spans="1:11">
      <c r="A35" s="8">
        <v>32</v>
      </c>
      <c r="B35" t="s">
        <v>93</v>
      </c>
      <c r="C35">
        <v>520.85</v>
      </c>
      <c r="E35">
        <f t="shared" si="0"/>
        <v>510.68</v>
      </c>
      <c r="F35">
        <f t="shared" ref="F35" si="34">A35</f>
        <v>32</v>
      </c>
      <c r="H35" s="40" t="str">
        <f t="shared" si="1"/>
        <v>2015</v>
      </c>
      <c r="I35" s="40" t="str">
        <f t="shared" si="2"/>
        <v>11</v>
      </c>
      <c r="J35" s="40" t="str">
        <f t="shared" si="3"/>
        <v>10</v>
      </c>
      <c r="K35" s="97" t="str">
        <f t="shared" si="4"/>
        <v>2015/11/10 17:00:00</v>
      </c>
    </row>
    <row r="36" spans="1:11">
      <c r="A36" s="8">
        <v>33</v>
      </c>
      <c r="B36" t="s">
        <v>94</v>
      </c>
      <c r="C36">
        <v>564.85</v>
      </c>
      <c r="E36">
        <f t="shared" si="0"/>
        <v>554.68000000000006</v>
      </c>
      <c r="H36" s="40" t="str">
        <f t="shared" si="1"/>
        <v>2015</v>
      </c>
      <c r="I36" s="40" t="str">
        <f t="shared" si="2"/>
        <v>11</v>
      </c>
      <c r="J36" s="40" t="str">
        <f t="shared" si="3"/>
        <v>25</v>
      </c>
      <c r="K36" s="97" t="str">
        <f t="shared" ref="K36" si="35">CONCATENATE(H36,"/",I36,"/",J36," 16:00:00")</f>
        <v>2015/11/25 16:00:00</v>
      </c>
    </row>
    <row r="37" spans="1:11">
      <c r="A37" s="8">
        <v>34</v>
      </c>
      <c r="B37" t="s">
        <v>95</v>
      </c>
      <c r="C37">
        <v>504.89</v>
      </c>
      <c r="E37">
        <f t="shared" si="0"/>
        <v>494.71999999999997</v>
      </c>
      <c r="F37">
        <f t="shared" ref="F37" si="36">A37</f>
        <v>34</v>
      </c>
      <c r="H37" s="40" t="str">
        <f t="shared" si="1"/>
        <v>2015</v>
      </c>
      <c r="I37" s="40" t="str">
        <f t="shared" si="2"/>
        <v>11</v>
      </c>
      <c r="J37" s="40" t="str">
        <f t="shared" si="3"/>
        <v>25</v>
      </c>
      <c r="K37" s="97" t="str">
        <f t="shared" si="4"/>
        <v>2015/11/25 17:00:00</v>
      </c>
    </row>
    <row r="38" spans="1:11">
      <c r="A38" s="8">
        <v>35</v>
      </c>
      <c r="B38" t="s">
        <v>96</v>
      </c>
      <c r="C38">
        <v>546.23</v>
      </c>
      <c r="E38">
        <f t="shared" si="0"/>
        <v>536.06000000000006</v>
      </c>
      <c r="H38" s="40" t="str">
        <f t="shared" si="1"/>
        <v>2015</v>
      </c>
      <c r="I38" s="40" t="str">
        <f t="shared" si="2"/>
        <v>12</v>
      </c>
      <c r="J38" s="40" t="str">
        <f t="shared" si="3"/>
        <v>10</v>
      </c>
      <c r="K38" s="97" t="str">
        <f t="shared" ref="K38" si="37">CONCATENATE(H38,"/",I38,"/",J38," 16:00:00")</f>
        <v>2015/12/10 16:00:00</v>
      </c>
    </row>
    <row r="39" spans="1:11">
      <c r="A39" s="8">
        <v>36</v>
      </c>
      <c r="B39" t="s">
        <v>97</v>
      </c>
      <c r="C39">
        <v>521.42999999999995</v>
      </c>
      <c r="E39">
        <f t="shared" si="0"/>
        <v>511.25999999999993</v>
      </c>
      <c r="F39">
        <f t="shared" ref="F39" si="38">A39</f>
        <v>36</v>
      </c>
      <c r="H39" s="40" t="str">
        <f t="shared" si="1"/>
        <v>2015</v>
      </c>
      <c r="I39" s="40" t="str">
        <f t="shared" si="2"/>
        <v>12</v>
      </c>
      <c r="J39" s="40" t="str">
        <f t="shared" si="3"/>
        <v>10</v>
      </c>
      <c r="K39" s="97" t="str">
        <f t="shared" si="4"/>
        <v>2015/12/10 17:00:00</v>
      </c>
    </row>
    <row r="40" spans="1:11">
      <c r="A40" s="8">
        <v>37</v>
      </c>
      <c r="B40" t="s">
        <v>98</v>
      </c>
      <c r="C40">
        <v>549.26</v>
      </c>
      <c r="E40">
        <f t="shared" si="0"/>
        <v>539.09</v>
      </c>
      <c r="H40" s="40" t="str">
        <f t="shared" si="1"/>
        <v>2015</v>
      </c>
      <c r="I40" s="40" t="str">
        <f t="shared" si="2"/>
        <v>12</v>
      </c>
      <c r="J40" s="40" t="str">
        <f t="shared" si="3"/>
        <v>25</v>
      </c>
      <c r="K40" s="97" t="str">
        <f t="shared" ref="K40" si="39">CONCATENATE(H40,"/",I40,"/",J40," 16:00:00")</f>
        <v>2015/12/25 16:00:00</v>
      </c>
    </row>
    <row r="41" spans="1:11">
      <c r="A41" s="8">
        <v>38</v>
      </c>
      <c r="B41" t="s">
        <v>99</v>
      </c>
      <c r="C41">
        <v>526.6</v>
      </c>
      <c r="E41">
        <f t="shared" si="0"/>
        <v>516.43000000000006</v>
      </c>
      <c r="F41">
        <f t="shared" ref="F41" si="40">A41</f>
        <v>38</v>
      </c>
      <c r="H41" s="40" t="str">
        <f t="shared" si="1"/>
        <v>2015</v>
      </c>
      <c r="I41" s="40" t="str">
        <f t="shared" si="2"/>
        <v>12</v>
      </c>
      <c r="J41" s="40" t="str">
        <f t="shared" si="3"/>
        <v>25</v>
      </c>
      <c r="K41" s="97" t="str">
        <f t="shared" si="4"/>
        <v>2015/12/25 17:00:00</v>
      </c>
    </row>
    <row r="42" spans="1:11">
      <c r="A42" s="8">
        <v>39</v>
      </c>
      <c r="B42" t="s">
        <v>100</v>
      </c>
      <c r="C42">
        <v>540.07000000000005</v>
      </c>
      <c r="E42">
        <f t="shared" si="0"/>
        <v>529.90000000000009</v>
      </c>
      <c r="H42" s="40" t="str">
        <f t="shared" si="1"/>
        <v>2016</v>
      </c>
      <c r="I42" s="40" t="str">
        <f t="shared" si="2"/>
        <v>01</v>
      </c>
      <c r="J42" s="40" t="str">
        <f t="shared" si="3"/>
        <v>09</v>
      </c>
      <c r="K42" s="97" t="str">
        <f t="shared" ref="K42" si="41">CONCATENATE(H42,"/",I42,"/",J42," 16:00:00")</f>
        <v>2016/01/09 16:00:00</v>
      </c>
    </row>
    <row r="43" spans="1:11">
      <c r="A43" s="8">
        <v>40</v>
      </c>
      <c r="B43" t="s">
        <v>101</v>
      </c>
      <c r="C43">
        <v>535.44000000000005</v>
      </c>
      <c r="E43">
        <f t="shared" si="0"/>
        <v>525.2700000000001</v>
      </c>
      <c r="F43">
        <f t="shared" ref="F43" si="42">A43</f>
        <v>40</v>
      </c>
      <c r="H43" s="40" t="str">
        <f t="shared" si="1"/>
        <v>2016</v>
      </c>
      <c r="I43" s="40" t="str">
        <f t="shared" si="2"/>
        <v>01</v>
      </c>
      <c r="J43" s="40" t="str">
        <f t="shared" si="3"/>
        <v>09</v>
      </c>
      <c r="K43" s="97" t="str">
        <f t="shared" si="4"/>
        <v>2016/01/09 17:00:00</v>
      </c>
    </row>
    <row r="44" spans="1:11">
      <c r="A44" s="8">
        <v>41</v>
      </c>
      <c r="B44" t="s">
        <v>102</v>
      </c>
      <c r="C44">
        <v>538.22</v>
      </c>
      <c r="E44">
        <f t="shared" si="0"/>
        <v>528.05000000000007</v>
      </c>
      <c r="H44" s="40" t="str">
        <f t="shared" si="1"/>
        <v>2016</v>
      </c>
      <c r="I44" s="40" t="str">
        <f t="shared" si="2"/>
        <v>01</v>
      </c>
      <c r="J44" s="40" t="str">
        <f t="shared" si="3"/>
        <v>24</v>
      </c>
      <c r="K44" s="97" t="str">
        <f t="shared" ref="K44" si="43">CONCATENATE(H44,"/",I44,"/",J44," 16:00:00")</f>
        <v>2016/01/24 16:00:00</v>
      </c>
    </row>
    <row r="45" spans="1:11">
      <c r="A45" s="8">
        <v>42</v>
      </c>
      <c r="B45" t="s">
        <v>103</v>
      </c>
      <c r="C45">
        <v>534.79</v>
      </c>
      <c r="E45">
        <f t="shared" si="0"/>
        <v>524.62</v>
      </c>
      <c r="F45">
        <f t="shared" ref="F45" si="44">A45</f>
        <v>42</v>
      </c>
      <c r="H45" s="40" t="str">
        <f t="shared" si="1"/>
        <v>2016</v>
      </c>
      <c r="I45" s="40" t="str">
        <f t="shared" si="2"/>
        <v>01</v>
      </c>
      <c r="J45" s="40" t="str">
        <f t="shared" si="3"/>
        <v>24</v>
      </c>
      <c r="K45" s="97" t="str">
        <f t="shared" si="4"/>
        <v>2016/01/24 17:00:00</v>
      </c>
    </row>
    <row r="46" spans="1:11">
      <c r="A46" s="8">
        <v>43</v>
      </c>
      <c r="B46" t="s">
        <v>104</v>
      </c>
      <c r="C46">
        <v>554.77</v>
      </c>
      <c r="E46">
        <f t="shared" si="0"/>
        <v>544.6</v>
      </c>
      <c r="H46" s="40" t="str">
        <f t="shared" si="1"/>
        <v>2016</v>
      </c>
      <c r="I46" s="40" t="str">
        <f t="shared" si="2"/>
        <v>02</v>
      </c>
      <c r="J46" s="40" t="str">
        <f t="shared" si="3"/>
        <v>08</v>
      </c>
      <c r="K46" s="97" t="str">
        <f t="shared" ref="K46" si="45">CONCATENATE(H46,"/",I46,"/",J46," 16:00:00")</f>
        <v>2016/02/08 16:00:00</v>
      </c>
    </row>
    <row r="47" spans="1:11">
      <c r="A47" s="8">
        <v>44</v>
      </c>
      <c r="B47" t="s">
        <v>105</v>
      </c>
      <c r="C47">
        <v>533.54999999999995</v>
      </c>
      <c r="E47">
        <f t="shared" si="0"/>
        <v>523.38</v>
      </c>
      <c r="F47">
        <f t="shared" ref="F47" si="46">A47</f>
        <v>44</v>
      </c>
      <c r="H47" s="40" t="str">
        <f t="shared" si="1"/>
        <v>2016</v>
      </c>
      <c r="I47" s="40" t="str">
        <f t="shared" si="2"/>
        <v>02</v>
      </c>
      <c r="J47" s="40" t="str">
        <f t="shared" si="3"/>
        <v>08</v>
      </c>
      <c r="K47" s="97" t="str">
        <f t="shared" si="4"/>
        <v>2016/02/08 17:00:00</v>
      </c>
    </row>
    <row r="48" spans="1:11">
      <c r="A48" s="8">
        <v>45</v>
      </c>
      <c r="B48" t="s">
        <v>106</v>
      </c>
      <c r="C48">
        <v>454.95</v>
      </c>
      <c r="E48">
        <f t="shared" si="0"/>
        <v>444.78</v>
      </c>
      <c r="H48" s="40" t="str">
        <f t="shared" si="1"/>
        <v>2016</v>
      </c>
      <c r="I48" s="40" t="str">
        <f t="shared" si="2"/>
        <v>02</v>
      </c>
      <c r="J48" s="40" t="str">
        <f t="shared" si="3"/>
        <v>23</v>
      </c>
      <c r="K48" s="97" t="str">
        <f t="shared" ref="K48" si="47">CONCATENATE(H48,"/",I48,"/",J48," 16:00:00")</f>
        <v>2016/02/23 16:00:00</v>
      </c>
    </row>
    <row r="49" spans="1:11">
      <c r="A49" s="8">
        <v>46</v>
      </c>
      <c r="B49" t="s">
        <v>107</v>
      </c>
      <c r="C49">
        <v>541.1</v>
      </c>
      <c r="E49">
        <f t="shared" si="0"/>
        <v>530.93000000000006</v>
      </c>
      <c r="F49">
        <f t="shared" ref="F49" si="48">A49</f>
        <v>46</v>
      </c>
      <c r="H49" s="40" t="str">
        <f t="shared" si="1"/>
        <v>2016</v>
      </c>
      <c r="I49" s="40" t="str">
        <f t="shared" si="2"/>
        <v>02</v>
      </c>
      <c r="J49" s="40" t="str">
        <f t="shared" si="3"/>
        <v>23</v>
      </c>
      <c r="K49" s="97" t="str">
        <f t="shared" si="4"/>
        <v>2016/02/23 17:00:00</v>
      </c>
    </row>
    <row r="50" spans="1:11">
      <c r="A50" s="8">
        <v>47</v>
      </c>
      <c r="B50" t="s">
        <v>108</v>
      </c>
      <c r="C50">
        <v>565.01</v>
      </c>
      <c r="E50">
        <f t="shared" si="0"/>
        <v>554.84</v>
      </c>
      <c r="H50" s="40" t="str">
        <f t="shared" si="1"/>
        <v>2016</v>
      </c>
      <c r="I50" s="40" t="str">
        <f t="shared" si="2"/>
        <v>03</v>
      </c>
      <c r="J50" s="40" t="str">
        <f t="shared" si="3"/>
        <v>09</v>
      </c>
      <c r="K50" s="97" t="str">
        <f t="shared" ref="K50" si="49">CONCATENATE(H50,"/",I50,"/",J50," 16:00:00")</f>
        <v>2016/03/09 16:00:00</v>
      </c>
    </row>
    <row r="51" spans="1:11">
      <c r="A51" s="8">
        <v>48</v>
      </c>
      <c r="B51" t="s">
        <v>109</v>
      </c>
      <c r="C51">
        <v>539</v>
      </c>
      <c r="E51">
        <f t="shared" si="0"/>
        <v>528.83000000000004</v>
      </c>
      <c r="F51">
        <f t="shared" ref="F51" si="50">A51</f>
        <v>48</v>
      </c>
      <c r="H51" s="40" t="str">
        <f t="shared" si="1"/>
        <v>2016</v>
      </c>
      <c r="I51" s="40" t="str">
        <f t="shared" si="2"/>
        <v>03</v>
      </c>
      <c r="J51" s="40" t="str">
        <f t="shared" si="3"/>
        <v>09</v>
      </c>
      <c r="K51" s="97" t="str">
        <f t="shared" si="4"/>
        <v>2016/03/09 17:00:00</v>
      </c>
    </row>
    <row r="52" spans="1:11">
      <c r="A52" s="8" t="s">
        <v>479</v>
      </c>
    </row>
    <row r="53" spans="1:11">
      <c r="A53" s="8" t="s">
        <v>480</v>
      </c>
    </row>
    <row r="55" spans="1:11">
      <c r="A55" s="8" t="s">
        <v>546</v>
      </c>
      <c r="B55">
        <v>10.17</v>
      </c>
    </row>
    <row r="56" spans="1:11">
      <c r="A56" s="8" t="s">
        <v>547</v>
      </c>
      <c r="B56">
        <v>0.06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colBreaks count="2" manualBreakCount="2">
    <brk id="9" max="1048575" man="1"/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35"/>
  <sheetViews>
    <sheetView topLeftCell="A57" workbookViewId="0">
      <selection activeCell="A159" activeCellId="23" sqref="A67 A71 A75 A79 A83 A87 A91 A95 A99 A103 A107 A111 A115 A119 A123 A127 A131 A135 A139 A143 A147 A151 A155 A159"/>
    </sheetView>
  </sheetViews>
  <sheetFormatPr baseColWidth="10" defaultColWidth="11" defaultRowHeight="16"/>
  <sheetData>
    <row r="1" spans="1:1">
      <c r="A1" t="s">
        <v>37</v>
      </c>
    </row>
    <row r="3" spans="1:1">
      <c r="A3" t="s">
        <v>38</v>
      </c>
    </row>
    <row r="5" spans="1:1">
      <c r="A5" t="s">
        <v>39</v>
      </c>
    </row>
    <row r="7" spans="1:1">
      <c r="A7" t="s">
        <v>40</v>
      </c>
    </row>
    <row r="11" spans="1:1">
      <c r="A11" t="s">
        <v>41</v>
      </c>
    </row>
    <row r="13" spans="1:1">
      <c r="A13" t="s">
        <v>42</v>
      </c>
    </row>
    <row r="17" spans="1:1">
      <c r="A17" t="s">
        <v>43</v>
      </c>
    </row>
    <row r="19" spans="1:1">
      <c r="A19" t="s">
        <v>44</v>
      </c>
    </row>
    <row r="23" spans="1:1">
      <c r="A23" t="s">
        <v>45</v>
      </c>
    </row>
    <row r="27" spans="1:1">
      <c r="A27" t="s">
        <v>46</v>
      </c>
    </row>
    <row r="29" spans="1:1">
      <c r="A29" t="s">
        <v>47</v>
      </c>
    </row>
    <row r="33" spans="1:1">
      <c r="A33" t="s">
        <v>48</v>
      </c>
    </row>
    <row r="35" spans="1:1">
      <c r="A35" t="s">
        <v>49</v>
      </c>
    </row>
    <row r="37" spans="1:1">
      <c r="A37" t="s">
        <v>50</v>
      </c>
    </row>
    <row r="39" spans="1:1">
      <c r="A39" t="s">
        <v>51</v>
      </c>
    </row>
    <row r="41" spans="1:1">
      <c r="A41" t="s">
        <v>52</v>
      </c>
    </row>
    <row r="43" spans="1:1">
      <c r="A43" t="s">
        <v>53</v>
      </c>
    </row>
    <row r="45" spans="1:1">
      <c r="A45" t="s">
        <v>54</v>
      </c>
    </row>
    <row r="47" spans="1:1">
      <c r="A47" t="s">
        <v>55</v>
      </c>
    </row>
    <row r="49" spans="1:1">
      <c r="A49" t="s">
        <v>56</v>
      </c>
    </row>
    <row r="51" spans="1:1">
      <c r="A51" t="s">
        <v>57</v>
      </c>
    </row>
    <row r="53" spans="1:1">
      <c r="A53" t="s">
        <v>58</v>
      </c>
    </row>
    <row r="55" spans="1:1">
      <c r="A55" t="s">
        <v>59</v>
      </c>
    </row>
    <row r="57" spans="1:1">
      <c r="A57" t="s">
        <v>50</v>
      </c>
    </row>
    <row r="61" spans="1:1">
      <c r="A61" t="s">
        <v>60</v>
      </c>
    </row>
    <row r="63" spans="1:1">
      <c r="A63" t="s">
        <v>61</v>
      </c>
    </row>
    <row r="67" spans="1:1">
      <c r="A67" t="s">
        <v>62</v>
      </c>
    </row>
    <row r="69" spans="1:1">
      <c r="A69" t="s">
        <v>63</v>
      </c>
    </row>
    <row r="71" spans="1:1">
      <c r="A71" t="s">
        <v>64</v>
      </c>
    </row>
    <row r="73" spans="1:1">
      <c r="A73" t="s">
        <v>65</v>
      </c>
    </row>
    <row r="75" spans="1:1">
      <c r="A75" t="s">
        <v>66</v>
      </c>
    </row>
    <row r="77" spans="1:1">
      <c r="A77" t="s">
        <v>67</v>
      </c>
    </row>
    <row r="79" spans="1:1">
      <c r="A79" t="s">
        <v>68</v>
      </c>
    </row>
    <row r="81" spans="1:1">
      <c r="A81" t="s">
        <v>69</v>
      </c>
    </row>
    <row r="83" spans="1:1">
      <c r="A83" t="s">
        <v>70</v>
      </c>
    </row>
    <row r="85" spans="1:1">
      <c r="A85" t="s">
        <v>71</v>
      </c>
    </row>
    <row r="87" spans="1:1">
      <c r="A87" t="s">
        <v>72</v>
      </c>
    </row>
    <row r="89" spans="1:1">
      <c r="A89" t="s">
        <v>73</v>
      </c>
    </row>
    <row r="91" spans="1:1">
      <c r="A91" t="s">
        <v>74</v>
      </c>
    </row>
    <row r="93" spans="1:1">
      <c r="A93" t="s">
        <v>75</v>
      </c>
    </row>
    <row r="95" spans="1:1">
      <c r="A95" t="s">
        <v>76</v>
      </c>
    </row>
    <row r="97" spans="1:1">
      <c r="A97" t="s">
        <v>77</v>
      </c>
    </row>
    <row r="99" spans="1:1">
      <c r="A99" t="s">
        <v>78</v>
      </c>
    </row>
    <row r="101" spans="1:1">
      <c r="A101" t="s">
        <v>79</v>
      </c>
    </row>
    <row r="103" spans="1:1">
      <c r="A103" t="s">
        <v>80</v>
      </c>
    </row>
    <row r="105" spans="1:1">
      <c r="A105" t="s">
        <v>81</v>
      </c>
    </row>
    <row r="107" spans="1:1">
      <c r="A107" t="s">
        <v>82</v>
      </c>
    </row>
    <row r="109" spans="1:1">
      <c r="A109" t="s">
        <v>83</v>
      </c>
    </row>
    <row r="111" spans="1:1">
      <c r="A111" t="s">
        <v>84</v>
      </c>
    </row>
    <row r="113" spans="1:1">
      <c r="A113" t="s">
        <v>85</v>
      </c>
    </row>
    <row r="115" spans="1:1">
      <c r="A115" t="s">
        <v>86</v>
      </c>
    </row>
    <row r="117" spans="1:1">
      <c r="A117" t="s">
        <v>87</v>
      </c>
    </row>
    <row r="119" spans="1:1">
      <c r="A119" t="s">
        <v>88</v>
      </c>
    </row>
    <row r="121" spans="1:1">
      <c r="A121" t="s">
        <v>89</v>
      </c>
    </row>
    <row r="123" spans="1:1">
      <c r="A123" t="s">
        <v>90</v>
      </c>
    </row>
    <row r="125" spans="1:1">
      <c r="A125" t="s">
        <v>91</v>
      </c>
    </row>
    <row r="127" spans="1:1">
      <c r="A127" t="s">
        <v>92</v>
      </c>
    </row>
    <row r="129" spans="1:1">
      <c r="A129" t="s">
        <v>93</v>
      </c>
    </row>
    <row r="131" spans="1:1">
      <c r="A131" t="s">
        <v>94</v>
      </c>
    </row>
    <row r="133" spans="1:1">
      <c r="A133" t="s">
        <v>95</v>
      </c>
    </row>
    <row r="135" spans="1:1">
      <c r="A135" t="s">
        <v>96</v>
      </c>
    </row>
    <row r="137" spans="1:1">
      <c r="A137" t="s">
        <v>97</v>
      </c>
    </row>
    <row r="139" spans="1:1">
      <c r="A139" t="s">
        <v>98</v>
      </c>
    </row>
    <row r="141" spans="1:1">
      <c r="A141" t="s">
        <v>99</v>
      </c>
    </row>
    <row r="143" spans="1:1">
      <c r="A143" t="s">
        <v>100</v>
      </c>
    </row>
    <row r="145" spans="1:1">
      <c r="A145" t="s">
        <v>101</v>
      </c>
    </row>
    <row r="147" spans="1:1">
      <c r="A147" t="s">
        <v>102</v>
      </c>
    </row>
    <row r="149" spans="1:1">
      <c r="A149" t="s">
        <v>103</v>
      </c>
    </row>
    <row r="151" spans="1:1">
      <c r="A151" t="s">
        <v>104</v>
      </c>
    </row>
    <row r="153" spans="1:1">
      <c r="A153" t="s">
        <v>105</v>
      </c>
    </row>
    <row r="155" spans="1:1">
      <c r="A155" t="s">
        <v>106</v>
      </c>
    </row>
    <row r="157" spans="1:1">
      <c r="A157" t="s">
        <v>107</v>
      </c>
    </row>
    <row r="159" spans="1:1">
      <c r="A159" t="s">
        <v>108</v>
      </c>
    </row>
    <row r="161" spans="1:1">
      <c r="A161" t="s">
        <v>109</v>
      </c>
    </row>
    <row r="165" spans="1:1">
      <c r="A165" t="s">
        <v>110</v>
      </c>
    </row>
    <row r="167" spans="1:1">
      <c r="A167" t="s">
        <v>111</v>
      </c>
    </row>
    <row r="173" spans="1:1">
      <c r="A173" t="s">
        <v>112</v>
      </c>
    </row>
    <row r="175" spans="1:1">
      <c r="A175" t="s">
        <v>113</v>
      </c>
    </row>
    <row r="177" spans="1:1">
      <c r="A177" t="s">
        <v>114</v>
      </c>
    </row>
    <row r="179" spans="1:1">
      <c r="A179" t="s">
        <v>115</v>
      </c>
    </row>
    <row r="181" spans="1:1">
      <c r="A181" t="s">
        <v>116</v>
      </c>
    </row>
    <row r="183" spans="1:1">
      <c r="A183" t="s">
        <v>117</v>
      </c>
    </row>
    <row r="185" spans="1:1">
      <c r="A185" t="s">
        <v>118</v>
      </c>
    </row>
    <row r="187" spans="1:1">
      <c r="A187" t="s">
        <v>119</v>
      </c>
    </row>
    <row r="189" spans="1:1">
      <c r="A189" t="s">
        <v>120</v>
      </c>
    </row>
    <row r="191" spans="1:1">
      <c r="A191" t="s">
        <v>114</v>
      </c>
    </row>
    <row r="195" spans="1:1">
      <c r="A195" t="s">
        <v>121</v>
      </c>
    </row>
    <row r="197" spans="1:1">
      <c r="A197" t="s">
        <v>113</v>
      </c>
    </row>
    <row r="199" spans="1:1">
      <c r="A199" t="s">
        <v>114</v>
      </c>
    </row>
    <row r="201" spans="1:1">
      <c r="A201" t="s">
        <v>115</v>
      </c>
    </row>
    <row r="203" spans="1:1">
      <c r="A203" t="s">
        <v>116</v>
      </c>
    </row>
    <row r="205" spans="1:1">
      <c r="A205" t="s">
        <v>122</v>
      </c>
    </row>
    <row r="207" spans="1:1">
      <c r="A207" t="s">
        <v>123</v>
      </c>
    </row>
    <row r="209" spans="1:1">
      <c r="A209" t="s">
        <v>124</v>
      </c>
    </row>
    <row r="211" spans="1:1">
      <c r="A211" t="s">
        <v>125</v>
      </c>
    </row>
    <row r="213" spans="1:1">
      <c r="A213" t="s">
        <v>114</v>
      </c>
    </row>
    <row r="217" spans="1:1">
      <c r="A217" t="s">
        <v>126</v>
      </c>
    </row>
    <row r="219" spans="1:1">
      <c r="A219" t="s">
        <v>127</v>
      </c>
    </row>
    <row r="221" spans="1:1">
      <c r="A221" t="s">
        <v>114</v>
      </c>
    </row>
    <row r="223" spans="1:1">
      <c r="A223" t="s">
        <v>128</v>
      </c>
    </row>
    <row r="225" spans="1:1">
      <c r="A225" t="s">
        <v>116</v>
      </c>
    </row>
    <row r="227" spans="1:1">
      <c r="A227" t="s">
        <v>129</v>
      </c>
    </row>
    <row r="229" spans="1:1">
      <c r="A229" t="s">
        <v>130</v>
      </c>
    </row>
    <row r="231" spans="1:1">
      <c r="A231" t="s">
        <v>131</v>
      </c>
    </row>
    <row r="233" spans="1:1">
      <c r="A233" t="s">
        <v>132</v>
      </c>
    </row>
    <row r="235" spans="1:1">
      <c r="A235" t="s">
        <v>114</v>
      </c>
    </row>
    <row r="239" spans="1:1">
      <c r="A239" t="s">
        <v>133</v>
      </c>
    </row>
    <row r="241" spans="1:1">
      <c r="A241" t="s">
        <v>134</v>
      </c>
    </row>
    <row r="243" spans="1:1">
      <c r="A243" t="s">
        <v>114</v>
      </c>
    </row>
    <row r="245" spans="1:1">
      <c r="A245" t="s">
        <v>135</v>
      </c>
    </row>
    <row r="247" spans="1:1">
      <c r="A247" t="s">
        <v>116</v>
      </c>
    </row>
    <row r="249" spans="1:1">
      <c r="A249" t="s">
        <v>136</v>
      </c>
    </row>
    <row r="251" spans="1:1">
      <c r="A251" t="s">
        <v>137</v>
      </c>
    </row>
    <row r="253" spans="1:1">
      <c r="A253" t="s">
        <v>138</v>
      </c>
    </row>
    <row r="255" spans="1:1">
      <c r="A255" t="s">
        <v>139</v>
      </c>
    </row>
    <row r="257" spans="1:1">
      <c r="A257" t="s">
        <v>114</v>
      </c>
    </row>
    <row r="261" spans="1:1">
      <c r="A261" t="s">
        <v>140</v>
      </c>
    </row>
    <row r="263" spans="1:1">
      <c r="A263" t="s">
        <v>141</v>
      </c>
    </row>
    <row r="265" spans="1:1">
      <c r="A265" t="s">
        <v>114</v>
      </c>
    </row>
    <row r="267" spans="1:1">
      <c r="A267" t="s">
        <v>142</v>
      </c>
    </row>
    <row r="269" spans="1:1">
      <c r="A269" t="s">
        <v>116</v>
      </c>
    </row>
    <row r="271" spans="1:1">
      <c r="A271" t="s">
        <v>143</v>
      </c>
    </row>
    <row r="273" spans="1:1">
      <c r="A273" t="s">
        <v>144</v>
      </c>
    </row>
    <row r="275" spans="1:1">
      <c r="A275" t="s">
        <v>145</v>
      </c>
    </row>
    <row r="277" spans="1:1">
      <c r="A277" t="s">
        <v>146</v>
      </c>
    </row>
    <row r="279" spans="1:1">
      <c r="A279" t="s">
        <v>114</v>
      </c>
    </row>
    <row r="283" spans="1:1">
      <c r="A283" t="s">
        <v>147</v>
      </c>
    </row>
    <row r="285" spans="1:1">
      <c r="A285" t="s">
        <v>148</v>
      </c>
    </row>
    <row r="287" spans="1:1">
      <c r="A287" t="s">
        <v>114</v>
      </c>
    </row>
    <row r="289" spans="1:1">
      <c r="A289" t="s">
        <v>142</v>
      </c>
    </row>
    <row r="291" spans="1:1">
      <c r="A291" t="s">
        <v>116</v>
      </c>
    </row>
    <row r="293" spans="1:1">
      <c r="A293" t="s">
        <v>149</v>
      </c>
    </row>
    <row r="295" spans="1:1">
      <c r="A295" t="s">
        <v>150</v>
      </c>
    </row>
    <row r="297" spans="1:1">
      <c r="A297" t="s">
        <v>151</v>
      </c>
    </row>
    <row r="299" spans="1:1">
      <c r="A299" t="s">
        <v>152</v>
      </c>
    </row>
    <row r="301" spans="1:1">
      <c r="A301" t="s">
        <v>114</v>
      </c>
    </row>
    <row r="305" spans="1:1">
      <c r="A305" t="s">
        <v>153</v>
      </c>
    </row>
    <row r="307" spans="1:1">
      <c r="A307" t="s">
        <v>154</v>
      </c>
    </row>
    <row r="309" spans="1:1">
      <c r="A309" t="s">
        <v>114</v>
      </c>
    </row>
    <row r="311" spans="1:1">
      <c r="A311" t="s">
        <v>155</v>
      </c>
    </row>
    <row r="313" spans="1:1">
      <c r="A313" t="s">
        <v>116</v>
      </c>
    </row>
    <row r="315" spans="1:1">
      <c r="A315" t="s">
        <v>156</v>
      </c>
    </row>
    <row r="317" spans="1:1">
      <c r="A317" t="s">
        <v>157</v>
      </c>
    </row>
    <row r="319" spans="1:1">
      <c r="A319" t="s">
        <v>158</v>
      </c>
    </row>
    <row r="321" spans="1:1">
      <c r="A321" t="s">
        <v>159</v>
      </c>
    </row>
    <row r="323" spans="1:1">
      <c r="A323" t="s">
        <v>114</v>
      </c>
    </row>
    <row r="327" spans="1:1">
      <c r="A327" t="s">
        <v>160</v>
      </c>
    </row>
    <row r="329" spans="1:1">
      <c r="A329" t="s">
        <v>161</v>
      </c>
    </row>
    <row r="331" spans="1:1">
      <c r="A331" t="s">
        <v>114</v>
      </c>
    </row>
    <row r="333" spans="1:1">
      <c r="A333" t="s">
        <v>155</v>
      </c>
    </row>
    <row r="335" spans="1:1">
      <c r="A335" t="s">
        <v>116</v>
      </c>
    </row>
    <row r="337" spans="1:1">
      <c r="A337" t="s">
        <v>156</v>
      </c>
    </row>
    <row r="339" spans="1:1">
      <c r="A339" t="s">
        <v>162</v>
      </c>
    </row>
    <row r="341" spans="1:1">
      <c r="A341" t="s">
        <v>163</v>
      </c>
    </row>
    <row r="343" spans="1:1">
      <c r="A343" t="s">
        <v>164</v>
      </c>
    </row>
    <row r="345" spans="1:1">
      <c r="A345" t="s">
        <v>114</v>
      </c>
    </row>
    <row r="349" spans="1:1">
      <c r="A349" t="s">
        <v>165</v>
      </c>
    </row>
    <row r="351" spans="1:1">
      <c r="A351" t="s">
        <v>166</v>
      </c>
    </row>
    <row r="353" spans="1:1">
      <c r="A353" t="s">
        <v>114</v>
      </c>
    </row>
    <row r="355" spans="1:1">
      <c r="A355" t="s">
        <v>167</v>
      </c>
    </row>
    <row r="357" spans="1:1">
      <c r="A357" t="s">
        <v>116</v>
      </c>
    </row>
    <row r="359" spans="1:1">
      <c r="A359" t="s">
        <v>168</v>
      </c>
    </row>
    <row r="361" spans="1:1">
      <c r="A361" t="s">
        <v>169</v>
      </c>
    </row>
    <row r="363" spans="1:1">
      <c r="A363" t="s">
        <v>170</v>
      </c>
    </row>
    <row r="365" spans="1:1">
      <c r="A365" t="s">
        <v>171</v>
      </c>
    </row>
    <row r="367" spans="1:1">
      <c r="A367" t="s">
        <v>114</v>
      </c>
    </row>
    <row r="371" spans="1:1">
      <c r="A371" t="s">
        <v>172</v>
      </c>
    </row>
    <row r="373" spans="1:1">
      <c r="A373" t="s">
        <v>173</v>
      </c>
    </row>
    <row r="375" spans="1:1">
      <c r="A375" t="s">
        <v>114</v>
      </c>
    </row>
    <row r="377" spans="1:1">
      <c r="A377" t="s">
        <v>174</v>
      </c>
    </row>
    <row r="379" spans="1:1">
      <c r="A379" t="s">
        <v>116</v>
      </c>
    </row>
    <row r="381" spans="1:1">
      <c r="A381" t="s">
        <v>168</v>
      </c>
    </row>
    <row r="383" spans="1:1">
      <c r="A383" t="s">
        <v>175</v>
      </c>
    </row>
    <row r="385" spans="1:1">
      <c r="A385" t="s">
        <v>176</v>
      </c>
    </row>
    <row r="387" spans="1:1">
      <c r="A387" t="s">
        <v>177</v>
      </c>
    </row>
    <row r="389" spans="1:1">
      <c r="A389" t="s">
        <v>114</v>
      </c>
    </row>
    <row r="393" spans="1:1">
      <c r="A393" t="s">
        <v>178</v>
      </c>
    </row>
    <row r="395" spans="1:1">
      <c r="A395" t="s">
        <v>179</v>
      </c>
    </row>
    <row r="397" spans="1:1">
      <c r="A397" t="s">
        <v>114</v>
      </c>
    </row>
    <row r="399" spans="1:1">
      <c r="A399" t="s">
        <v>180</v>
      </c>
    </row>
    <row r="401" spans="1:1">
      <c r="A401" t="s">
        <v>116</v>
      </c>
    </row>
    <row r="403" spans="1:1">
      <c r="A403" t="s">
        <v>181</v>
      </c>
    </row>
    <row r="405" spans="1:1">
      <c r="A405" t="s">
        <v>182</v>
      </c>
    </row>
    <row r="407" spans="1:1">
      <c r="A407" t="s">
        <v>183</v>
      </c>
    </row>
    <row r="409" spans="1:1">
      <c r="A409" t="s">
        <v>184</v>
      </c>
    </row>
    <row r="411" spans="1:1">
      <c r="A411" t="s">
        <v>114</v>
      </c>
    </row>
    <row r="415" spans="1:1">
      <c r="A415" t="s">
        <v>185</v>
      </c>
    </row>
    <row r="417" spans="1:1">
      <c r="A417" t="s">
        <v>186</v>
      </c>
    </row>
    <row r="419" spans="1:1">
      <c r="A419" t="s">
        <v>114</v>
      </c>
    </row>
    <row r="421" spans="1:1">
      <c r="A421" t="s">
        <v>180</v>
      </c>
    </row>
    <row r="423" spans="1:1">
      <c r="A423" t="s">
        <v>116</v>
      </c>
    </row>
    <row r="425" spans="1:1">
      <c r="A425" t="s">
        <v>181</v>
      </c>
    </row>
    <row r="427" spans="1:1">
      <c r="A427" t="s">
        <v>187</v>
      </c>
    </row>
    <row r="429" spans="1:1">
      <c r="A429" t="s">
        <v>188</v>
      </c>
    </row>
    <row r="431" spans="1:1">
      <c r="A431" t="s">
        <v>189</v>
      </c>
    </row>
    <row r="433" spans="1:1">
      <c r="A433" t="s">
        <v>114</v>
      </c>
    </row>
    <row r="437" spans="1:1">
      <c r="A437" t="s">
        <v>190</v>
      </c>
    </row>
    <row r="439" spans="1:1">
      <c r="A439" t="s">
        <v>191</v>
      </c>
    </row>
    <row r="441" spans="1:1">
      <c r="A441" t="s">
        <v>114</v>
      </c>
    </row>
    <row r="443" spans="1:1">
      <c r="A443" t="s">
        <v>192</v>
      </c>
    </row>
    <row r="445" spans="1:1">
      <c r="A445" t="s">
        <v>116</v>
      </c>
    </row>
    <row r="447" spans="1:1">
      <c r="A447" t="s">
        <v>193</v>
      </c>
    </row>
    <row r="449" spans="1:1">
      <c r="A449" t="s">
        <v>194</v>
      </c>
    </row>
    <row r="451" spans="1:1">
      <c r="A451" t="s">
        <v>195</v>
      </c>
    </row>
    <row r="453" spans="1:1">
      <c r="A453" t="s">
        <v>196</v>
      </c>
    </row>
    <row r="455" spans="1:1">
      <c r="A455" t="s">
        <v>114</v>
      </c>
    </row>
    <row r="459" spans="1:1">
      <c r="A459" t="s">
        <v>197</v>
      </c>
    </row>
    <row r="461" spans="1:1">
      <c r="A461" t="s">
        <v>198</v>
      </c>
    </row>
    <row r="463" spans="1:1">
      <c r="A463" t="s">
        <v>114</v>
      </c>
    </row>
    <row r="465" spans="1:1">
      <c r="A465" t="s">
        <v>192</v>
      </c>
    </row>
    <row r="467" spans="1:1">
      <c r="A467" t="s">
        <v>116</v>
      </c>
    </row>
    <row r="469" spans="1:1">
      <c r="A469" t="s">
        <v>199</v>
      </c>
    </row>
    <row r="471" spans="1:1">
      <c r="A471" t="s">
        <v>200</v>
      </c>
    </row>
    <row r="473" spans="1:1">
      <c r="A473" t="s">
        <v>201</v>
      </c>
    </row>
    <row r="475" spans="1:1">
      <c r="A475" t="s">
        <v>202</v>
      </c>
    </row>
    <row r="477" spans="1:1">
      <c r="A477" t="s">
        <v>114</v>
      </c>
    </row>
    <row r="481" spans="1:1">
      <c r="A481" t="s">
        <v>203</v>
      </c>
    </row>
    <row r="483" spans="1:1">
      <c r="A483" t="s">
        <v>204</v>
      </c>
    </row>
    <row r="485" spans="1:1">
      <c r="A485" t="s">
        <v>114</v>
      </c>
    </row>
    <row r="487" spans="1:1">
      <c r="A487" t="s">
        <v>205</v>
      </c>
    </row>
    <row r="489" spans="1:1">
      <c r="A489" t="s">
        <v>116</v>
      </c>
    </row>
    <row r="491" spans="1:1">
      <c r="A491" t="s">
        <v>206</v>
      </c>
    </row>
    <row r="493" spans="1:1">
      <c r="A493" t="s">
        <v>207</v>
      </c>
    </row>
    <row r="495" spans="1:1">
      <c r="A495" t="s">
        <v>208</v>
      </c>
    </row>
    <row r="497" spans="1:1">
      <c r="A497" t="s">
        <v>202</v>
      </c>
    </row>
    <row r="499" spans="1:1">
      <c r="A499" t="s">
        <v>114</v>
      </c>
    </row>
    <row r="503" spans="1:1">
      <c r="A503" t="s">
        <v>209</v>
      </c>
    </row>
    <row r="505" spans="1:1">
      <c r="A505" t="s">
        <v>204</v>
      </c>
    </row>
    <row r="507" spans="1:1">
      <c r="A507" t="s">
        <v>114</v>
      </c>
    </row>
    <row r="509" spans="1:1">
      <c r="A509" t="s">
        <v>205</v>
      </c>
    </row>
    <row r="511" spans="1:1">
      <c r="A511" t="s">
        <v>116</v>
      </c>
    </row>
    <row r="513" spans="1:1">
      <c r="A513" t="s">
        <v>210</v>
      </c>
    </row>
    <row r="515" spans="1:1">
      <c r="A515" t="s">
        <v>211</v>
      </c>
    </row>
    <row r="517" spans="1:1">
      <c r="A517" t="s">
        <v>212</v>
      </c>
    </row>
    <row r="519" spans="1:1">
      <c r="A519" t="s">
        <v>213</v>
      </c>
    </row>
    <row r="521" spans="1:1">
      <c r="A521" t="s">
        <v>114</v>
      </c>
    </row>
    <row r="525" spans="1:1">
      <c r="A525" t="s">
        <v>214</v>
      </c>
    </row>
    <row r="527" spans="1:1">
      <c r="A527" t="s">
        <v>215</v>
      </c>
    </row>
    <row r="529" spans="1:1">
      <c r="A529" t="s">
        <v>114</v>
      </c>
    </row>
    <row r="531" spans="1:1">
      <c r="A531" t="s">
        <v>216</v>
      </c>
    </row>
    <row r="533" spans="1:1">
      <c r="A533" t="s">
        <v>116</v>
      </c>
    </row>
    <row r="535" spans="1:1">
      <c r="A535" t="s">
        <v>217</v>
      </c>
    </row>
    <row r="537" spans="1:1">
      <c r="A537" t="s">
        <v>218</v>
      </c>
    </row>
    <row r="539" spans="1:1">
      <c r="A539" t="s">
        <v>219</v>
      </c>
    </row>
    <row r="541" spans="1:1">
      <c r="A541" t="s">
        <v>220</v>
      </c>
    </row>
    <row r="543" spans="1:1">
      <c r="A543" t="s">
        <v>114</v>
      </c>
    </row>
    <row r="547" spans="1:1">
      <c r="A547" t="s">
        <v>221</v>
      </c>
    </row>
    <row r="549" spans="1:1">
      <c r="A549" t="s">
        <v>222</v>
      </c>
    </row>
    <row r="551" spans="1:1">
      <c r="A551" t="s">
        <v>114</v>
      </c>
    </row>
    <row r="553" spans="1:1">
      <c r="A553" t="s">
        <v>216</v>
      </c>
    </row>
    <row r="555" spans="1:1">
      <c r="A555" t="s">
        <v>116</v>
      </c>
    </row>
    <row r="557" spans="1:1">
      <c r="A557" t="s">
        <v>223</v>
      </c>
    </row>
    <row r="559" spans="1:1">
      <c r="A559" t="s">
        <v>224</v>
      </c>
    </row>
    <row r="561" spans="1:1">
      <c r="A561" t="s">
        <v>225</v>
      </c>
    </row>
    <row r="563" spans="1:1">
      <c r="A563" t="s">
        <v>226</v>
      </c>
    </row>
    <row r="565" spans="1:1">
      <c r="A565" t="s">
        <v>114</v>
      </c>
    </row>
    <row r="569" spans="1:1">
      <c r="A569" t="s">
        <v>227</v>
      </c>
    </row>
    <row r="571" spans="1:1">
      <c r="A571" t="s">
        <v>228</v>
      </c>
    </row>
    <row r="573" spans="1:1">
      <c r="A573" t="s">
        <v>114</v>
      </c>
    </row>
    <row r="575" spans="1:1">
      <c r="A575" t="s">
        <v>229</v>
      </c>
    </row>
    <row r="577" spans="1:1">
      <c r="A577" t="s">
        <v>116</v>
      </c>
    </row>
    <row r="579" spans="1:1">
      <c r="A579" t="s">
        <v>230</v>
      </c>
    </row>
    <row r="581" spans="1:1">
      <c r="A581" t="s">
        <v>231</v>
      </c>
    </row>
    <row r="583" spans="1:1">
      <c r="A583" t="s">
        <v>232</v>
      </c>
    </row>
    <row r="585" spans="1:1">
      <c r="A585" t="s">
        <v>233</v>
      </c>
    </row>
    <row r="587" spans="1:1">
      <c r="A587" t="s">
        <v>114</v>
      </c>
    </row>
    <row r="591" spans="1:1">
      <c r="A591" t="s">
        <v>234</v>
      </c>
    </row>
    <row r="593" spans="1:1">
      <c r="A593" t="s">
        <v>235</v>
      </c>
    </row>
    <row r="595" spans="1:1">
      <c r="A595" t="s">
        <v>114</v>
      </c>
    </row>
    <row r="597" spans="1:1">
      <c r="A597" t="s">
        <v>229</v>
      </c>
    </row>
    <row r="599" spans="1:1">
      <c r="A599" t="s">
        <v>116</v>
      </c>
    </row>
    <row r="601" spans="1:1">
      <c r="A601" t="s">
        <v>236</v>
      </c>
    </row>
    <row r="603" spans="1:1">
      <c r="A603" t="s">
        <v>237</v>
      </c>
    </row>
    <row r="605" spans="1:1">
      <c r="A605" t="s">
        <v>238</v>
      </c>
    </row>
    <row r="607" spans="1:1">
      <c r="A607" t="s">
        <v>239</v>
      </c>
    </row>
    <row r="609" spans="1:1">
      <c r="A609" t="s">
        <v>114</v>
      </c>
    </row>
    <row r="613" spans="1:1">
      <c r="A613" t="s">
        <v>240</v>
      </c>
    </row>
    <row r="615" spans="1:1">
      <c r="A615" t="s">
        <v>241</v>
      </c>
    </row>
    <row r="617" spans="1:1">
      <c r="A617" t="s">
        <v>114</v>
      </c>
    </row>
    <row r="619" spans="1:1">
      <c r="A619" t="s">
        <v>242</v>
      </c>
    </row>
    <row r="621" spans="1:1">
      <c r="A621" t="s">
        <v>116</v>
      </c>
    </row>
    <row r="623" spans="1:1">
      <c r="A623" t="s">
        <v>243</v>
      </c>
    </row>
    <row r="625" spans="1:1">
      <c r="A625" t="s">
        <v>244</v>
      </c>
    </row>
    <row r="627" spans="1:1">
      <c r="A627" t="s">
        <v>245</v>
      </c>
    </row>
    <row r="629" spans="1:1">
      <c r="A629" t="s">
        <v>246</v>
      </c>
    </row>
    <row r="631" spans="1:1">
      <c r="A631" t="s">
        <v>114</v>
      </c>
    </row>
    <row r="635" spans="1:1">
      <c r="A635" t="s">
        <v>247</v>
      </c>
    </row>
    <row r="637" spans="1:1">
      <c r="A637" t="s">
        <v>241</v>
      </c>
    </row>
    <row r="639" spans="1:1">
      <c r="A639" t="s">
        <v>114</v>
      </c>
    </row>
    <row r="641" spans="1:1">
      <c r="A641" t="s">
        <v>248</v>
      </c>
    </row>
    <row r="643" spans="1:1">
      <c r="A643" t="s">
        <v>116</v>
      </c>
    </row>
    <row r="645" spans="1:1">
      <c r="A645" t="s">
        <v>249</v>
      </c>
    </row>
    <row r="647" spans="1:1">
      <c r="A647" t="s">
        <v>250</v>
      </c>
    </row>
    <row r="649" spans="1:1">
      <c r="A649" t="s">
        <v>251</v>
      </c>
    </row>
    <row r="651" spans="1:1">
      <c r="A651" t="s">
        <v>252</v>
      </c>
    </row>
    <row r="653" spans="1:1">
      <c r="A653" t="s">
        <v>114</v>
      </c>
    </row>
    <row r="657" spans="1:1">
      <c r="A657" t="s">
        <v>253</v>
      </c>
    </row>
    <row r="659" spans="1:1">
      <c r="A659" t="s">
        <v>254</v>
      </c>
    </row>
    <row r="661" spans="1:1">
      <c r="A661" t="s">
        <v>114</v>
      </c>
    </row>
    <row r="663" spans="1:1">
      <c r="A663" t="s">
        <v>255</v>
      </c>
    </row>
    <row r="665" spans="1:1">
      <c r="A665" t="s">
        <v>116</v>
      </c>
    </row>
    <row r="667" spans="1:1">
      <c r="A667" t="s">
        <v>256</v>
      </c>
    </row>
    <row r="669" spans="1:1">
      <c r="A669" t="s">
        <v>257</v>
      </c>
    </row>
    <row r="671" spans="1:1">
      <c r="A671" t="s">
        <v>258</v>
      </c>
    </row>
    <row r="673" spans="1:1">
      <c r="A673" t="s">
        <v>252</v>
      </c>
    </row>
    <row r="675" spans="1:1">
      <c r="A675" t="s">
        <v>114</v>
      </c>
    </row>
    <row r="679" spans="1:1">
      <c r="A679" t="s">
        <v>259</v>
      </c>
    </row>
    <row r="681" spans="1:1">
      <c r="A681" t="s">
        <v>254</v>
      </c>
    </row>
    <row r="683" spans="1:1">
      <c r="A683" t="s">
        <v>114</v>
      </c>
    </row>
    <row r="685" spans="1:1">
      <c r="A685" t="s">
        <v>260</v>
      </c>
    </row>
    <row r="687" spans="1:1">
      <c r="A687" t="s">
        <v>116</v>
      </c>
    </row>
    <row r="689" spans="1:1">
      <c r="A689" t="s">
        <v>261</v>
      </c>
    </row>
    <row r="691" spans="1:1">
      <c r="A691" t="s">
        <v>262</v>
      </c>
    </row>
    <row r="693" spans="1:1">
      <c r="A693" t="s">
        <v>263</v>
      </c>
    </row>
    <row r="695" spans="1:1">
      <c r="A695" t="s">
        <v>264</v>
      </c>
    </row>
    <row r="697" spans="1:1">
      <c r="A697" t="s">
        <v>114</v>
      </c>
    </row>
    <row r="701" spans="1:1">
      <c r="A701" t="s">
        <v>265</v>
      </c>
    </row>
    <row r="703" spans="1:1">
      <c r="A703" t="s">
        <v>254</v>
      </c>
    </row>
    <row r="705" spans="1:1">
      <c r="A705" t="s">
        <v>114</v>
      </c>
    </row>
    <row r="707" spans="1:1">
      <c r="A707" t="s">
        <v>260</v>
      </c>
    </row>
    <row r="709" spans="1:1">
      <c r="A709" t="s">
        <v>116</v>
      </c>
    </row>
    <row r="711" spans="1:1">
      <c r="A711" t="s">
        <v>256</v>
      </c>
    </row>
    <row r="713" spans="1:1">
      <c r="A713" t="s">
        <v>266</v>
      </c>
    </row>
    <row r="715" spans="1:1">
      <c r="A715" t="s">
        <v>267</v>
      </c>
    </row>
    <row r="717" spans="1:1">
      <c r="A717" t="s">
        <v>268</v>
      </c>
    </row>
    <row r="719" spans="1:1">
      <c r="A719" t="s">
        <v>114</v>
      </c>
    </row>
    <row r="723" spans="1:1">
      <c r="A723" t="s">
        <v>269</v>
      </c>
    </row>
    <row r="725" spans="1:1">
      <c r="A725" t="s">
        <v>254</v>
      </c>
    </row>
    <row r="727" spans="1:1">
      <c r="A727" t="s">
        <v>114</v>
      </c>
    </row>
    <row r="729" spans="1:1">
      <c r="A729" t="s">
        <v>260</v>
      </c>
    </row>
    <row r="731" spans="1:1">
      <c r="A731" t="s">
        <v>116</v>
      </c>
    </row>
    <row r="733" spans="1:1">
      <c r="A733" t="s">
        <v>270</v>
      </c>
    </row>
    <row r="735" spans="1:1">
      <c r="A735" t="s">
        <v>271</v>
      </c>
    </row>
    <row r="737" spans="1:1">
      <c r="A737" t="s">
        <v>272</v>
      </c>
    </row>
    <row r="739" spans="1:1">
      <c r="A739" t="s">
        <v>264</v>
      </c>
    </row>
    <row r="741" spans="1:1">
      <c r="A741" t="s">
        <v>114</v>
      </c>
    </row>
    <row r="745" spans="1:1">
      <c r="A745" t="s">
        <v>273</v>
      </c>
    </row>
    <row r="747" spans="1:1">
      <c r="A747" t="s">
        <v>254</v>
      </c>
    </row>
    <row r="749" spans="1:1">
      <c r="A749" t="s">
        <v>114</v>
      </c>
    </row>
    <row r="751" spans="1:1">
      <c r="A751" t="s">
        <v>260</v>
      </c>
    </row>
    <row r="753" spans="1:1">
      <c r="A753" t="s">
        <v>116</v>
      </c>
    </row>
    <row r="755" spans="1:1">
      <c r="A755" t="s">
        <v>274</v>
      </c>
    </row>
    <row r="757" spans="1:1">
      <c r="A757" t="s">
        <v>275</v>
      </c>
    </row>
    <row r="759" spans="1:1">
      <c r="A759" t="s">
        <v>276</v>
      </c>
    </row>
    <row r="761" spans="1:1">
      <c r="A761" t="s">
        <v>252</v>
      </c>
    </row>
    <row r="763" spans="1:1">
      <c r="A763" t="s">
        <v>114</v>
      </c>
    </row>
    <row r="767" spans="1:1">
      <c r="A767" t="s">
        <v>277</v>
      </c>
    </row>
    <row r="769" spans="1:1">
      <c r="A769" t="s">
        <v>254</v>
      </c>
    </row>
    <row r="771" spans="1:1">
      <c r="A771" t="s">
        <v>114</v>
      </c>
    </row>
    <row r="773" spans="1:1">
      <c r="A773" t="s">
        <v>260</v>
      </c>
    </row>
    <row r="775" spans="1:1">
      <c r="A775" t="s">
        <v>116</v>
      </c>
    </row>
    <row r="777" spans="1:1">
      <c r="A777" t="s">
        <v>270</v>
      </c>
    </row>
    <row r="779" spans="1:1">
      <c r="A779" t="s">
        <v>278</v>
      </c>
    </row>
    <row r="781" spans="1:1">
      <c r="A781" t="s">
        <v>279</v>
      </c>
    </row>
    <row r="783" spans="1:1">
      <c r="A783" t="s">
        <v>264</v>
      </c>
    </row>
    <row r="785" spans="1:1">
      <c r="A785" t="s">
        <v>114</v>
      </c>
    </row>
    <row r="789" spans="1:1">
      <c r="A789" t="s">
        <v>280</v>
      </c>
    </row>
    <row r="791" spans="1:1">
      <c r="A791" t="s">
        <v>281</v>
      </c>
    </row>
    <row r="793" spans="1:1">
      <c r="A793" t="s">
        <v>114</v>
      </c>
    </row>
    <row r="795" spans="1:1">
      <c r="A795" t="s">
        <v>260</v>
      </c>
    </row>
    <row r="797" spans="1:1">
      <c r="A797" t="s">
        <v>116</v>
      </c>
    </row>
    <row r="799" spans="1:1">
      <c r="A799" t="s">
        <v>261</v>
      </c>
    </row>
    <row r="801" spans="1:1">
      <c r="A801" t="s">
        <v>282</v>
      </c>
    </row>
    <row r="803" spans="1:1">
      <c r="A803" t="s">
        <v>283</v>
      </c>
    </row>
    <row r="805" spans="1:1">
      <c r="A805" t="s">
        <v>268</v>
      </c>
    </row>
    <row r="807" spans="1:1">
      <c r="A807" t="s">
        <v>114</v>
      </c>
    </row>
    <row r="811" spans="1:1">
      <c r="A811" t="s">
        <v>284</v>
      </c>
    </row>
    <row r="813" spans="1:1">
      <c r="A813" t="s">
        <v>281</v>
      </c>
    </row>
    <row r="815" spans="1:1">
      <c r="A815" t="s">
        <v>114</v>
      </c>
    </row>
    <row r="817" spans="1:1">
      <c r="A817" t="s">
        <v>285</v>
      </c>
    </row>
    <row r="819" spans="1:1">
      <c r="A819" t="s">
        <v>116</v>
      </c>
    </row>
    <row r="821" spans="1:1">
      <c r="A821" t="s">
        <v>286</v>
      </c>
    </row>
    <row r="823" spans="1:1">
      <c r="A823" t="s">
        <v>287</v>
      </c>
    </row>
    <row r="825" spans="1:1">
      <c r="A825" t="s">
        <v>288</v>
      </c>
    </row>
    <row r="827" spans="1:1">
      <c r="A827" t="s">
        <v>289</v>
      </c>
    </row>
    <row r="829" spans="1:1">
      <c r="A829" t="s">
        <v>114</v>
      </c>
    </row>
    <row r="833" spans="1:1">
      <c r="A833" t="s">
        <v>290</v>
      </c>
    </row>
    <row r="835" spans="1:1">
      <c r="A835" t="s">
        <v>281</v>
      </c>
    </row>
    <row r="837" spans="1:1">
      <c r="A837" t="s">
        <v>114</v>
      </c>
    </row>
    <row r="839" spans="1:1">
      <c r="A839" t="s">
        <v>260</v>
      </c>
    </row>
    <row r="841" spans="1:1">
      <c r="A841" t="s">
        <v>116</v>
      </c>
    </row>
    <row r="843" spans="1:1">
      <c r="A843" t="s">
        <v>261</v>
      </c>
    </row>
    <row r="845" spans="1:1">
      <c r="A845" t="s">
        <v>291</v>
      </c>
    </row>
    <row r="847" spans="1:1">
      <c r="A847" t="s">
        <v>292</v>
      </c>
    </row>
    <row r="849" spans="1:1">
      <c r="A849" t="s">
        <v>268</v>
      </c>
    </row>
    <row r="851" spans="1:1">
      <c r="A851" t="s">
        <v>114</v>
      </c>
    </row>
    <row r="855" spans="1:1">
      <c r="A855" t="s">
        <v>293</v>
      </c>
    </row>
    <row r="857" spans="1:1">
      <c r="A857" t="s">
        <v>294</v>
      </c>
    </row>
    <row r="859" spans="1:1">
      <c r="A859" t="s">
        <v>114</v>
      </c>
    </row>
    <row r="861" spans="1:1">
      <c r="A861" t="s">
        <v>285</v>
      </c>
    </row>
    <row r="863" spans="1:1">
      <c r="A863" t="s">
        <v>116</v>
      </c>
    </row>
    <row r="865" spans="1:1">
      <c r="A865" t="s">
        <v>286</v>
      </c>
    </row>
    <row r="867" spans="1:1">
      <c r="A867" t="s">
        <v>295</v>
      </c>
    </row>
    <row r="869" spans="1:1">
      <c r="A869" t="s">
        <v>296</v>
      </c>
    </row>
    <row r="871" spans="1:1">
      <c r="A871" t="s">
        <v>264</v>
      </c>
    </row>
    <row r="873" spans="1:1">
      <c r="A873" t="s">
        <v>114</v>
      </c>
    </row>
    <row r="877" spans="1:1">
      <c r="A877" t="s">
        <v>297</v>
      </c>
    </row>
    <row r="879" spans="1:1">
      <c r="A879" t="s">
        <v>281</v>
      </c>
    </row>
    <row r="881" spans="1:1">
      <c r="A881" t="s">
        <v>114</v>
      </c>
    </row>
    <row r="883" spans="1:1">
      <c r="A883" t="s">
        <v>260</v>
      </c>
    </row>
    <row r="885" spans="1:1">
      <c r="A885" t="s">
        <v>116</v>
      </c>
    </row>
    <row r="887" spans="1:1">
      <c r="A887" t="s">
        <v>270</v>
      </c>
    </row>
    <row r="889" spans="1:1">
      <c r="A889" t="s">
        <v>298</v>
      </c>
    </row>
    <row r="891" spans="1:1">
      <c r="A891" t="s">
        <v>299</v>
      </c>
    </row>
    <row r="893" spans="1:1">
      <c r="A893" t="s">
        <v>268</v>
      </c>
    </row>
    <row r="895" spans="1:1">
      <c r="A895" t="s">
        <v>114</v>
      </c>
    </row>
    <row r="899" spans="1:1">
      <c r="A899" t="s">
        <v>300</v>
      </c>
    </row>
    <row r="901" spans="1:1">
      <c r="A901" t="s">
        <v>281</v>
      </c>
    </row>
    <row r="903" spans="1:1">
      <c r="A903" t="s">
        <v>114</v>
      </c>
    </row>
    <row r="905" spans="1:1">
      <c r="A905" t="s">
        <v>285</v>
      </c>
    </row>
    <row r="907" spans="1:1">
      <c r="A907" t="s">
        <v>116</v>
      </c>
    </row>
    <row r="909" spans="1:1">
      <c r="A909" t="s">
        <v>286</v>
      </c>
    </row>
    <row r="911" spans="1:1">
      <c r="A911" t="s">
        <v>301</v>
      </c>
    </row>
    <row r="913" spans="1:1">
      <c r="A913" t="s">
        <v>302</v>
      </c>
    </row>
    <row r="915" spans="1:1">
      <c r="A915" t="s">
        <v>264</v>
      </c>
    </row>
    <row r="917" spans="1:1">
      <c r="A917" t="s">
        <v>114</v>
      </c>
    </row>
    <row r="921" spans="1:1">
      <c r="A921" t="s">
        <v>303</v>
      </c>
    </row>
    <row r="923" spans="1:1">
      <c r="A923" t="s">
        <v>294</v>
      </c>
    </row>
    <row r="925" spans="1:1">
      <c r="A925" t="s">
        <v>114</v>
      </c>
    </row>
    <row r="927" spans="1:1">
      <c r="A927" t="s">
        <v>285</v>
      </c>
    </row>
    <row r="929" spans="1:1">
      <c r="A929" t="s">
        <v>116</v>
      </c>
    </row>
    <row r="931" spans="1:1">
      <c r="A931" t="s">
        <v>270</v>
      </c>
    </row>
    <row r="933" spans="1:1">
      <c r="A933" t="s">
        <v>304</v>
      </c>
    </row>
    <row r="935" spans="1:1">
      <c r="A935" t="s">
        <v>305</v>
      </c>
    </row>
    <row r="937" spans="1:1">
      <c r="A937" t="s">
        <v>268</v>
      </c>
    </row>
    <row r="939" spans="1:1">
      <c r="A939" t="s">
        <v>114</v>
      </c>
    </row>
    <row r="943" spans="1:1">
      <c r="A943" t="s">
        <v>306</v>
      </c>
    </row>
    <row r="945" spans="1:1">
      <c r="A945" t="s">
        <v>294</v>
      </c>
    </row>
    <row r="947" spans="1:1">
      <c r="A947" t="s">
        <v>114</v>
      </c>
    </row>
    <row r="949" spans="1:1">
      <c r="A949" t="s">
        <v>307</v>
      </c>
    </row>
    <row r="951" spans="1:1">
      <c r="A951" t="s">
        <v>116</v>
      </c>
    </row>
    <row r="953" spans="1:1">
      <c r="A953" t="s">
        <v>286</v>
      </c>
    </row>
    <row r="955" spans="1:1">
      <c r="A955" t="s">
        <v>308</v>
      </c>
    </row>
    <row r="957" spans="1:1">
      <c r="A957" t="s">
        <v>309</v>
      </c>
    </row>
    <row r="959" spans="1:1">
      <c r="A959" t="s">
        <v>289</v>
      </c>
    </row>
    <row r="961" spans="1:1">
      <c r="A961" t="s">
        <v>114</v>
      </c>
    </row>
    <row r="965" spans="1:1">
      <c r="A965" t="s">
        <v>310</v>
      </c>
    </row>
    <row r="967" spans="1:1">
      <c r="A967" t="s">
        <v>294</v>
      </c>
    </row>
    <row r="969" spans="1:1">
      <c r="A969" t="s">
        <v>114</v>
      </c>
    </row>
    <row r="971" spans="1:1">
      <c r="A971" t="s">
        <v>285</v>
      </c>
    </row>
    <row r="973" spans="1:1">
      <c r="A973" t="s">
        <v>116</v>
      </c>
    </row>
    <row r="975" spans="1:1">
      <c r="A975" t="s">
        <v>270</v>
      </c>
    </row>
    <row r="977" spans="1:1">
      <c r="A977" t="s">
        <v>311</v>
      </c>
    </row>
    <row r="979" spans="1:1">
      <c r="A979" t="s">
        <v>312</v>
      </c>
    </row>
    <row r="981" spans="1:1">
      <c r="A981" t="s">
        <v>268</v>
      </c>
    </row>
    <row r="983" spans="1:1">
      <c r="A983" t="s">
        <v>114</v>
      </c>
    </row>
    <row r="987" spans="1:1">
      <c r="A987" t="s">
        <v>313</v>
      </c>
    </row>
    <row r="989" spans="1:1">
      <c r="A989" t="s">
        <v>314</v>
      </c>
    </row>
    <row r="991" spans="1:1">
      <c r="A991" t="s">
        <v>114</v>
      </c>
    </row>
    <row r="993" spans="1:1">
      <c r="A993" t="s">
        <v>307</v>
      </c>
    </row>
    <row r="995" spans="1:1">
      <c r="A995" t="s">
        <v>116</v>
      </c>
    </row>
    <row r="997" spans="1:1">
      <c r="A997" t="s">
        <v>286</v>
      </c>
    </row>
    <row r="999" spans="1:1">
      <c r="A999" t="s">
        <v>315</v>
      </c>
    </row>
    <row r="1001" spans="1:1">
      <c r="A1001" t="s">
        <v>316</v>
      </c>
    </row>
    <row r="1003" spans="1:1">
      <c r="A1003" t="s">
        <v>289</v>
      </c>
    </row>
    <row r="1005" spans="1:1">
      <c r="A1005" t="s">
        <v>114</v>
      </c>
    </row>
    <row r="1009" spans="1:1">
      <c r="A1009" t="s">
        <v>317</v>
      </c>
    </row>
    <row r="1011" spans="1:1">
      <c r="A1011" t="s">
        <v>294</v>
      </c>
    </row>
    <row r="1013" spans="1:1">
      <c r="A1013" t="s">
        <v>114</v>
      </c>
    </row>
    <row r="1015" spans="1:1">
      <c r="A1015" t="s">
        <v>307</v>
      </c>
    </row>
    <row r="1017" spans="1:1">
      <c r="A1017" t="s">
        <v>116</v>
      </c>
    </row>
    <row r="1019" spans="1:1">
      <c r="A1019" t="s">
        <v>286</v>
      </c>
    </row>
    <row r="1021" spans="1:1">
      <c r="A1021" t="s">
        <v>318</v>
      </c>
    </row>
    <row r="1023" spans="1:1">
      <c r="A1023" t="s">
        <v>319</v>
      </c>
    </row>
    <row r="1025" spans="1:1">
      <c r="A1025" t="s">
        <v>268</v>
      </c>
    </row>
    <row r="1027" spans="1:1">
      <c r="A1027" t="s">
        <v>114</v>
      </c>
    </row>
    <row r="1031" spans="1:1">
      <c r="A1031" t="s">
        <v>320</v>
      </c>
    </row>
    <row r="1033" spans="1:1">
      <c r="A1033" t="s">
        <v>314</v>
      </c>
    </row>
    <row r="1035" spans="1:1">
      <c r="A1035" t="s">
        <v>114</v>
      </c>
    </row>
    <row r="1037" spans="1:1">
      <c r="A1037" t="s">
        <v>307</v>
      </c>
    </row>
    <row r="1039" spans="1:1">
      <c r="A1039" t="s">
        <v>116</v>
      </c>
    </row>
    <row r="1041" spans="1:1">
      <c r="A1041" t="s">
        <v>321</v>
      </c>
    </row>
    <row r="1043" spans="1:1">
      <c r="A1043" t="s">
        <v>322</v>
      </c>
    </row>
    <row r="1045" spans="1:1">
      <c r="A1045" t="s">
        <v>323</v>
      </c>
    </row>
    <row r="1047" spans="1:1">
      <c r="A1047" t="s">
        <v>289</v>
      </c>
    </row>
    <row r="1049" spans="1:1">
      <c r="A1049" t="s">
        <v>114</v>
      </c>
    </row>
    <row r="1053" spans="1:1">
      <c r="A1053" t="s">
        <v>324</v>
      </c>
    </row>
    <row r="1055" spans="1:1">
      <c r="A1055" t="s">
        <v>314</v>
      </c>
    </row>
    <row r="1057" spans="1:1">
      <c r="A1057" t="s">
        <v>114</v>
      </c>
    </row>
    <row r="1059" spans="1:1">
      <c r="A1059" t="s">
        <v>325</v>
      </c>
    </row>
    <row r="1061" spans="1:1">
      <c r="A1061" t="s">
        <v>116</v>
      </c>
    </row>
    <row r="1063" spans="1:1">
      <c r="A1063" t="s">
        <v>321</v>
      </c>
    </row>
    <row r="1065" spans="1:1">
      <c r="A1065" t="s">
        <v>326</v>
      </c>
    </row>
    <row r="1067" spans="1:1">
      <c r="A1067" t="s">
        <v>327</v>
      </c>
    </row>
    <row r="1069" spans="1:1">
      <c r="A1069" t="s">
        <v>268</v>
      </c>
    </row>
    <row r="1071" spans="1:1">
      <c r="A1071" t="s">
        <v>114</v>
      </c>
    </row>
    <row r="1075" spans="1:1">
      <c r="A1075" t="s">
        <v>328</v>
      </c>
    </row>
    <row r="1077" spans="1:1">
      <c r="A1077" t="s">
        <v>314</v>
      </c>
    </row>
    <row r="1079" spans="1:1">
      <c r="A1079" t="s">
        <v>114</v>
      </c>
    </row>
    <row r="1081" spans="1:1">
      <c r="A1081" t="s">
        <v>325</v>
      </c>
    </row>
    <row r="1083" spans="1:1">
      <c r="A1083" t="s">
        <v>116</v>
      </c>
    </row>
    <row r="1085" spans="1:1">
      <c r="A1085" t="s">
        <v>329</v>
      </c>
    </row>
    <row r="1087" spans="1:1">
      <c r="A1087" t="s">
        <v>330</v>
      </c>
    </row>
    <row r="1089" spans="1:1">
      <c r="A1089" t="s">
        <v>331</v>
      </c>
    </row>
    <row r="1091" spans="1:1">
      <c r="A1091" t="s">
        <v>264</v>
      </c>
    </row>
    <row r="1093" spans="1:1">
      <c r="A1093" t="s">
        <v>114</v>
      </c>
    </row>
    <row r="1097" spans="1:1">
      <c r="A1097" t="s">
        <v>332</v>
      </c>
    </row>
    <row r="1099" spans="1:1">
      <c r="A1099" t="s">
        <v>314</v>
      </c>
    </row>
    <row r="1101" spans="1:1">
      <c r="A1101" t="s">
        <v>114</v>
      </c>
    </row>
    <row r="1103" spans="1:1">
      <c r="A1103" t="s">
        <v>333</v>
      </c>
    </row>
    <row r="1105" spans="1:1">
      <c r="A1105" t="s">
        <v>116</v>
      </c>
    </row>
    <row r="1107" spans="1:1">
      <c r="A1107" t="s">
        <v>286</v>
      </c>
    </row>
    <row r="1109" spans="1:1">
      <c r="A1109" t="s">
        <v>334</v>
      </c>
    </row>
    <row r="1111" spans="1:1">
      <c r="A1111" t="s">
        <v>335</v>
      </c>
    </row>
    <row r="1113" spans="1:1">
      <c r="A1113" t="s">
        <v>268</v>
      </c>
    </row>
    <row r="1115" spans="1:1">
      <c r="A1115" t="s">
        <v>114</v>
      </c>
    </row>
    <row r="1119" spans="1:1">
      <c r="A1119" t="s">
        <v>336</v>
      </c>
    </row>
    <row r="1121" spans="1:1">
      <c r="A1121" t="s">
        <v>337</v>
      </c>
    </row>
    <row r="1123" spans="1:1">
      <c r="A1123" t="s">
        <v>114</v>
      </c>
    </row>
    <row r="1125" spans="1:1">
      <c r="A1125" t="s">
        <v>325</v>
      </c>
    </row>
    <row r="1127" spans="1:1">
      <c r="A1127" t="s">
        <v>116</v>
      </c>
    </row>
    <row r="1129" spans="1:1">
      <c r="A1129" t="s">
        <v>321</v>
      </c>
    </row>
    <row r="1131" spans="1:1">
      <c r="A1131" t="s">
        <v>338</v>
      </c>
    </row>
    <row r="1133" spans="1:1">
      <c r="A1133" t="s">
        <v>339</v>
      </c>
    </row>
    <row r="1135" spans="1:1">
      <c r="A1135" t="s">
        <v>289</v>
      </c>
    </row>
    <row r="1137" spans="1:1">
      <c r="A1137" t="s">
        <v>114</v>
      </c>
    </row>
    <row r="1141" spans="1:1">
      <c r="A1141" t="s">
        <v>340</v>
      </c>
    </row>
    <row r="1143" spans="1:1">
      <c r="A1143" t="s">
        <v>337</v>
      </c>
    </row>
    <row r="1145" spans="1:1">
      <c r="A1145" t="s">
        <v>114</v>
      </c>
    </row>
    <row r="1147" spans="1:1">
      <c r="A1147" t="s">
        <v>325</v>
      </c>
    </row>
    <row r="1149" spans="1:1">
      <c r="A1149" t="s">
        <v>116</v>
      </c>
    </row>
    <row r="1151" spans="1:1">
      <c r="A1151" t="s">
        <v>341</v>
      </c>
    </row>
    <row r="1153" spans="1:1">
      <c r="A1153" t="s">
        <v>342</v>
      </c>
    </row>
    <row r="1155" spans="1:1">
      <c r="A1155" t="s">
        <v>343</v>
      </c>
    </row>
    <row r="1157" spans="1:1">
      <c r="A1157" t="s">
        <v>268</v>
      </c>
    </row>
    <row r="1159" spans="1:1">
      <c r="A1159" t="s">
        <v>114</v>
      </c>
    </row>
    <row r="1163" spans="1:1">
      <c r="A1163" t="s">
        <v>344</v>
      </c>
    </row>
    <row r="1165" spans="1:1">
      <c r="A1165" t="s">
        <v>337</v>
      </c>
    </row>
    <row r="1167" spans="1:1">
      <c r="A1167" t="s">
        <v>114</v>
      </c>
    </row>
    <row r="1169" spans="1:1">
      <c r="A1169" t="s">
        <v>325</v>
      </c>
    </row>
    <row r="1171" spans="1:1">
      <c r="A1171" t="s">
        <v>116</v>
      </c>
    </row>
    <row r="1173" spans="1:1">
      <c r="A1173" t="s">
        <v>329</v>
      </c>
    </row>
    <row r="1175" spans="1:1">
      <c r="A1175" t="s">
        <v>345</v>
      </c>
    </row>
    <row r="1177" spans="1:1">
      <c r="A1177" t="s">
        <v>346</v>
      </c>
    </row>
    <row r="1179" spans="1:1">
      <c r="A1179" t="s">
        <v>264</v>
      </c>
    </row>
    <row r="1181" spans="1:1">
      <c r="A1181" t="s">
        <v>114</v>
      </c>
    </row>
    <row r="1185" spans="1:1">
      <c r="A1185" t="s">
        <v>347</v>
      </c>
    </row>
    <row r="1187" spans="1:1">
      <c r="A1187" t="s">
        <v>348</v>
      </c>
    </row>
    <row r="1189" spans="1:1">
      <c r="A1189" t="s">
        <v>114</v>
      </c>
    </row>
    <row r="1191" spans="1:1">
      <c r="A1191" t="s">
        <v>325</v>
      </c>
    </row>
    <row r="1193" spans="1:1">
      <c r="A1193" t="s">
        <v>116</v>
      </c>
    </row>
    <row r="1195" spans="1:1">
      <c r="A1195" t="s">
        <v>321</v>
      </c>
    </row>
    <row r="1197" spans="1:1">
      <c r="A1197" t="s">
        <v>349</v>
      </c>
    </row>
    <row r="1199" spans="1:1">
      <c r="A1199" t="s">
        <v>350</v>
      </c>
    </row>
    <row r="1201" spans="1:1">
      <c r="A1201" t="s">
        <v>264</v>
      </c>
    </row>
    <row r="1203" spans="1:1">
      <c r="A1203" t="s">
        <v>114</v>
      </c>
    </row>
    <row r="1207" spans="1:1">
      <c r="A1207" t="s">
        <v>351</v>
      </c>
    </row>
    <row r="1209" spans="1:1">
      <c r="A1209" t="s">
        <v>348</v>
      </c>
    </row>
    <row r="1211" spans="1:1">
      <c r="A1211" t="s">
        <v>114</v>
      </c>
    </row>
    <row r="1213" spans="1:1">
      <c r="A1213" t="s">
        <v>352</v>
      </c>
    </row>
    <row r="1215" spans="1:1">
      <c r="A1215" t="s">
        <v>116</v>
      </c>
    </row>
    <row r="1217" spans="1:1">
      <c r="A1217" t="s">
        <v>353</v>
      </c>
    </row>
    <row r="1219" spans="1:1">
      <c r="A1219" t="s">
        <v>354</v>
      </c>
    </row>
    <row r="1221" spans="1:1">
      <c r="A1221" t="s">
        <v>355</v>
      </c>
    </row>
    <row r="1223" spans="1:1">
      <c r="A1223" t="s">
        <v>289</v>
      </c>
    </row>
    <row r="1225" spans="1:1">
      <c r="A1225" t="s">
        <v>114</v>
      </c>
    </row>
    <row r="1229" spans="1:1">
      <c r="A1229" t="s">
        <v>356</v>
      </c>
    </row>
    <row r="1233" spans="1:1">
      <c r="A1233" t="s">
        <v>357</v>
      </c>
    </row>
    <row r="1235" spans="1:1">
      <c r="A1235" t="s">
        <v>358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5"/>
  <sheetViews>
    <sheetView topLeftCell="A28" workbookViewId="0">
      <selection activeCell="T56" sqref="T56"/>
    </sheetView>
  </sheetViews>
  <sheetFormatPr baseColWidth="10" defaultColWidth="11" defaultRowHeight="16"/>
  <cols>
    <col min="1" max="1" width="32.83203125" customWidth="1"/>
    <col min="2" max="2" width="15.6640625" customWidth="1"/>
    <col min="3" max="3" width="18.83203125" customWidth="1"/>
    <col min="4" max="4" width="27.6640625" customWidth="1"/>
    <col min="5" max="5" width="28.1640625" customWidth="1"/>
    <col min="8" max="8" width="16.83203125" customWidth="1"/>
    <col min="9" max="9" width="6.6640625" customWidth="1"/>
  </cols>
  <sheetData>
    <row r="1" spans="1:17" ht="19">
      <c r="A1" s="6" t="s">
        <v>34</v>
      </c>
      <c r="B1" s="7" t="s">
        <v>21</v>
      </c>
      <c r="C1" s="7" t="s">
        <v>22</v>
      </c>
      <c r="D1" s="7"/>
      <c r="G1" s="2" t="s">
        <v>518</v>
      </c>
      <c r="O1" s="14"/>
      <c r="P1" s="132" t="s">
        <v>560</v>
      </c>
      <c r="Q1" s="27"/>
    </row>
    <row r="2" spans="1:17">
      <c r="A2" s="9" t="s">
        <v>366</v>
      </c>
      <c r="B2" s="9" t="s">
        <v>367</v>
      </c>
      <c r="C2" s="9" t="s">
        <v>368</v>
      </c>
      <c r="D2" s="9" t="s">
        <v>369</v>
      </c>
      <c r="E2" s="9" t="s">
        <v>370</v>
      </c>
      <c r="G2" s="93" t="s">
        <v>481</v>
      </c>
      <c r="H2" s="93" t="s">
        <v>482</v>
      </c>
      <c r="I2" s="93" t="s">
        <v>483</v>
      </c>
      <c r="J2" s="93" t="s">
        <v>484</v>
      </c>
      <c r="K2" s="93" t="s">
        <v>485</v>
      </c>
      <c r="L2" s="93" t="s">
        <v>486</v>
      </c>
      <c r="M2" s="93" t="s">
        <v>519</v>
      </c>
      <c r="N2" s="93" t="s">
        <v>520</v>
      </c>
      <c r="O2" s="127" t="s">
        <v>561</v>
      </c>
      <c r="P2" s="128" t="s">
        <v>485</v>
      </c>
      <c r="Q2" s="129" t="s">
        <v>519</v>
      </c>
    </row>
    <row r="3" spans="1:17">
      <c r="A3" s="8"/>
      <c r="B3" s="8"/>
      <c r="C3" s="8"/>
      <c r="D3" s="8"/>
      <c r="E3" s="8"/>
      <c r="G3" s="93" t="s">
        <v>487</v>
      </c>
      <c r="H3" s="93" t="s">
        <v>488</v>
      </c>
      <c r="I3" s="93" t="s">
        <v>489</v>
      </c>
      <c r="J3" s="93" t="s">
        <v>490</v>
      </c>
      <c r="K3" s="93" t="s">
        <v>491</v>
      </c>
      <c r="L3" s="93"/>
      <c r="M3" s="93" t="s">
        <v>491</v>
      </c>
      <c r="N3" s="93"/>
      <c r="O3" s="126" t="s">
        <v>562</v>
      </c>
      <c r="P3" s="130" t="s">
        <v>491</v>
      </c>
      <c r="Q3" s="131" t="s">
        <v>491</v>
      </c>
    </row>
    <row r="4" spans="1:17">
      <c r="A4" t="s">
        <v>63</v>
      </c>
      <c r="B4" s="8">
        <v>2</v>
      </c>
      <c r="G4" s="93" t="s">
        <v>492</v>
      </c>
      <c r="H4" s="93" t="s">
        <v>493</v>
      </c>
      <c r="I4" s="93">
        <v>2</v>
      </c>
      <c r="J4" s="94">
        <v>34.594000000000001</v>
      </c>
      <c r="K4" s="94">
        <v>2284.6790830612135</v>
      </c>
      <c r="L4" s="93">
        <v>2</v>
      </c>
      <c r="M4" s="94">
        <v>2167.6</v>
      </c>
      <c r="N4" s="93">
        <v>2</v>
      </c>
      <c r="O4" s="125">
        <f>nutrients!V5</f>
        <v>99.047433625278089</v>
      </c>
      <c r="P4" s="40">
        <f>K4/(O4/100)</f>
        <v>2306.6514693401768</v>
      </c>
      <c r="Q4" s="40">
        <f>M4/(O4/100)</f>
        <v>2188.4464045788286</v>
      </c>
    </row>
    <row r="5" spans="1:17">
      <c r="A5" t="s">
        <v>65</v>
      </c>
      <c r="B5" s="8">
        <v>4</v>
      </c>
      <c r="G5" s="93" t="s">
        <v>492</v>
      </c>
      <c r="H5" s="93" t="s">
        <v>494</v>
      </c>
      <c r="I5" s="93">
        <v>4</v>
      </c>
      <c r="J5" s="119">
        <v>35.203000000000003</v>
      </c>
      <c r="K5" s="94">
        <v>2289.1889155748795</v>
      </c>
      <c r="L5" s="93">
        <v>2</v>
      </c>
      <c r="M5" s="94">
        <v>2178.88</v>
      </c>
      <c r="N5" s="93">
        <v>2</v>
      </c>
      <c r="O5" s="125">
        <f>nutrients!V6</f>
        <v>99.204514520551797</v>
      </c>
      <c r="P5" s="40">
        <f t="shared" ref="P5:P27" si="0">K5/(O5/100)</f>
        <v>2307.5451017913479</v>
      </c>
      <c r="Q5" s="40">
        <f t="shared" ref="Q5:Q27" si="1">M5/(O5/100)</f>
        <v>2196.3516585211555</v>
      </c>
    </row>
    <row r="6" spans="1:17">
      <c r="A6" t="s">
        <v>67</v>
      </c>
      <c r="B6" s="8">
        <v>6</v>
      </c>
      <c r="G6" s="93" t="s">
        <v>492</v>
      </c>
      <c r="H6" s="93" t="s">
        <v>495</v>
      </c>
      <c r="I6" s="93">
        <v>6</v>
      </c>
      <c r="J6" s="94">
        <v>34.67</v>
      </c>
      <c r="K6" s="94">
        <v>2285.3626465965472</v>
      </c>
      <c r="L6" s="93">
        <v>2</v>
      </c>
      <c r="M6" s="94">
        <v>2142.2600000000002</v>
      </c>
      <c r="N6" s="93">
        <v>2</v>
      </c>
      <c r="O6" s="125">
        <f>nutrients!V7</f>
        <v>99.332151012374254</v>
      </c>
      <c r="P6" s="40">
        <f t="shared" si="0"/>
        <v>2300.7280354895861</v>
      </c>
      <c r="Q6" s="40">
        <f t="shared" si="1"/>
        <v>2156.6632537063747</v>
      </c>
    </row>
    <row r="7" spans="1:17">
      <c r="A7" t="s">
        <v>69</v>
      </c>
      <c r="B7" s="8">
        <v>8</v>
      </c>
      <c r="G7" s="93" t="s">
        <v>492</v>
      </c>
      <c r="H7" s="93" t="s">
        <v>496</v>
      </c>
      <c r="I7" s="93">
        <v>8</v>
      </c>
      <c r="J7" s="94">
        <v>34.476999999999997</v>
      </c>
      <c r="K7" s="94">
        <v>2273.3948628082771</v>
      </c>
      <c r="L7" s="93">
        <v>2</v>
      </c>
      <c r="M7" s="94">
        <v>2141.7800000000002</v>
      </c>
      <c r="N7" s="93">
        <v>2</v>
      </c>
      <c r="O7" s="125">
        <f>nutrients!V8</f>
        <v>99.127954617987768</v>
      </c>
      <c r="P7" s="40">
        <f t="shared" si="0"/>
        <v>2293.3943019094099</v>
      </c>
      <c r="Q7" s="40">
        <f t="shared" si="1"/>
        <v>2160.6216008933493</v>
      </c>
    </row>
    <row r="8" spans="1:17">
      <c r="A8" t="s">
        <v>71</v>
      </c>
      <c r="B8" s="8">
        <v>10</v>
      </c>
      <c r="G8" s="93" t="s">
        <v>492</v>
      </c>
      <c r="H8" s="93" t="s">
        <v>497</v>
      </c>
      <c r="I8" s="93">
        <v>10</v>
      </c>
      <c r="J8" s="94">
        <v>34.341000000000001</v>
      </c>
      <c r="K8" s="94">
        <v>2248.9523457179453</v>
      </c>
      <c r="L8" s="93">
        <v>2</v>
      </c>
      <c r="M8" s="94">
        <v>2115.6</v>
      </c>
      <c r="N8" s="93">
        <v>2</v>
      </c>
      <c r="O8" s="125">
        <f>nutrients!V9</f>
        <v>99.153437931293354</v>
      </c>
      <c r="P8" s="40">
        <f t="shared" si="0"/>
        <v>2268.1536743852671</v>
      </c>
      <c r="Q8" s="40">
        <f t="shared" si="1"/>
        <v>2133.6627797676247</v>
      </c>
    </row>
    <row r="9" spans="1:17">
      <c r="A9" t="s">
        <v>73</v>
      </c>
      <c r="B9" s="8">
        <v>12</v>
      </c>
      <c r="G9" s="93" t="s">
        <v>492</v>
      </c>
      <c r="H9" s="93" t="s">
        <v>498</v>
      </c>
      <c r="I9" s="93">
        <v>12</v>
      </c>
      <c r="J9" s="94">
        <v>34.555999999999997</v>
      </c>
      <c r="K9" s="94">
        <v>2282.1912250590844</v>
      </c>
      <c r="L9" s="93">
        <v>2</v>
      </c>
      <c r="M9" s="94">
        <v>2154.5500000000002</v>
      </c>
      <c r="N9" s="93">
        <v>2</v>
      </c>
      <c r="O9" s="125">
        <f>nutrients!V10</f>
        <v>99.575544688833631</v>
      </c>
      <c r="P9" s="40">
        <f t="shared" si="0"/>
        <v>2291.9193986744103</v>
      </c>
      <c r="Q9" s="40">
        <f t="shared" si="1"/>
        <v>2163.734084240074</v>
      </c>
    </row>
    <row r="10" spans="1:17">
      <c r="A10" t="s">
        <v>75</v>
      </c>
      <c r="B10" s="8">
        <v>14</v>
      </c>
      <c r="G10" s="93" t="s">
        <v>492</v>
      </c>
      <c r="H10" s="93" t="s">
        <v>499</v>
      </c>
      <c r="I10" s="93">
        <v>14</v>
      </c>
      <c r="J10" s="94">
        <v>34.216000000000001</v>
      </c>
      <c r="K10" s="94">
        <v>2262.3319372133719</v>
      </c>
      <c r="L10" s="93">
        <v>2</v>
      </c>
      <c r="M10" s="94">
        <v>2149.7000000000003</v>
      </c>
      <c r="N10" s="93">
        <v>2</v>
      </c>
      <c r="O10" s="125">
        <f>nutrients!V11</f>
        <v>99.295390437275827</v>
      </c>
      <c r="P10" s="40">
        <f t="shared" si="0"/>
        <v>2278.3856604526577</v>
      </c>
      <c r="Q10" s="40">
        <f t="shared" si="1"/>
        <v>2164.9544762684122</v>
      </c>
    </row>
    <row r="11" spans="1:17">
      <c r="A11" t="s">
        <v>77</v>
      </c>
      <c r="B11" s="8">
        <v>16</v>
      </c>
      <c r="G11" s="93" t="s">
        <v>492</v>
      </c>
      <c r="H11" s="93" t="s">
        <v>500</v>
      </c>
      <c r="I11" s="93">
        <v>16</v>
      </c>
      <c r="J11" s="94">
        <v>34.732999999999997</v>
      </c>
      <c r="K11" s="94">
        <v>2273.2982723087193</v>
      </c>
      <c r="L11" s="93">
        <v>2</v>
      </c>
      <c r="M11" s="94">
        <v>2114.92</v>
      </c>
      <c r="N11" s="93">
        <v>2</v>
      </c>
      <c r="O11" s="125">
        <f>nutrients!V12</f>
        <v>99.292462943640032</v>
      </c>
      <c r="P11" s="40">
        <f t="shared" si="0"/>
        <v>2289.4973142111294</v>
      </c>
      <c r="Q11" s="40">
        <f t="shared" si="1"/>
        <v>2129.9904718855264</v>
      </c>
    </row>
    <row r="12" spans="1:17">
      <c r="A12" t="s">
        <v>79</v>
      </c>
      <c r="B12" s="8">
        <v>18</v>
      </c>
      <c r="G12" s="93" t="s">
        <v>492</v>
      </c>
      <c r="H12" s="93" t="s">
        <v>501</v>
      </c>
      <c r="I12" s="93">
        <v>18</v>
      </c>
      <c r="J12" s="94">
        <v>34.097000000000001</v>
      </c>
      <c r="K12" s="94">
        <v>2252.533523834094</v>
      </c>
      <c r="L12" s="93">
        <v>2</v>
      </c>
      <c r="M12" s="94">
        <v>2118.8000000000002</v>
      </c>
      <c r="N12" s="93">
        <v>2</v>
      </c>
      <c r="O12" s="125">
        <f>nutrients!V13</f>
        <v>98.652022833732133</v>
      </c>
      <c r="P12" s="40">
        <f t="shared" si="0"/>
        <v>2283.3120488877439</v>
      </c>
      <c r="Q12" s="40">
        <f t="shared" si="1"/>
        <v>2147.7511957063671</v>
      </c>
    </row>
    <row r="13" spans="1:17">
      <c r="A13" t="s">
        <v>81</v>
      </c>
      <c r="B13" s="8">
        <v>20</v>
      </c>
      <c r="G13" s="93" t="s">
        <v>492</v>
      </c>
      <c r="H13" s="93" t="s">
        <v>502</v>
      </c>
      <c r="I13" s="93">
        <v>20</v>
      </c>
      <c r="J13" s="94">
        <v>33.939</v>
      </c>
      <c r="K13" s="94">
        <v>2242.0456229699253</v>
      </c>
      <c r="L13" s="93">
        <v>2</v>
      </c>
      <c r="M13" s="94">
        <v>2145.9900000000002</v>
      </c>
      <c r="N13" s="93">
        <v>2</v>
      </c>
      <c r="O13" s="125">
        <f>nutrients!V14</f>
        <v>98.119655154469299</v>
      </c>
      <c r="P13" s="40">
        <f t="shared" si="0"/>
        <v>2285.0117231254876</v>
      </c>
      <c r="Q13" s="40">
        <f t="shared" si="1"/>
        <v>2187.115309997348</v>
      </c>
    </row>
    <row r="14" spans="1:17">
      <c r="A14" t="s">
        <v>83</v>
      </c>
      <c r="B14" s="8">
        <v>22</v>
      </c>
      <c r="G14" s="93" t="s">
        <v>492</v>
      </c>
      <c r="H14" s="93" t="s">
        <v>503</v>
      </c>
      <c r="I14" s="93">
        <v>22</v>
      </c>
      <c r="J14" s="94">
        <v>33.904000000000003</v>
      </c>
      <c r="K14" s="94">
        <v>2241.5279300221905</v>
      </c>
      <c r="L14" s="93">
        <v>2</v>
      </c>
      <c r="M14" s="94">
        <v>2146.73</v>
      </c>
      <c r="N14" s="93">
        <v>2</v>
      </c>
      <c r="O14" s="125">
        <f>nutrients!V15</f>
        <v>98.008267568583236</v>
      </c>
      <c r="P14" s="40">
        <f t="shared" si="0"/>
        <v>2287.0804531399726</v>
      </c>
      <c r="Q14" s="40">
        <f t="shared" si="1"/>
        <v>2190.3560314417177</v>
      </c>
    </row>
    <row r="15" spans="1:17">
      <c r="A15" t="s">
        <v>85</v>
      </c>
      <c r="B15" s="8">
        <v>24</v>
      </c>
      <c r="G15" s="93" t="s">
        <v>492</v>
      </c>
      <c r="H15" s="93" t="s">
        <v>504</v>
      </c>
      <c r="I15" s="93">
        <v>24</v>
      </c>
      <c r="J15" s="94">
        <v>34.228000000000002</v>
      </c>
      <c r="K15" s="94">
        <v>2247.6960667881431</v>
      </c>
      <c r="L15" s="93">
        <v>2</v>
      </c>
      <c r="M15" s="94">
        <v>2138.1200000000003</v>
      </c>
      <c r="N15" s="93">
        <v>2</v>
      </c>
      <c r="O15" s="125">
        <f>nutrients!V16</f>
        <v>98.906560636182903</v>
      </c>
      <c r="P15" s="40">
        <f t="shared" si="0"/>
        <v>2272.5449680290171</v>
      </c>
      <c r="Q15" s="40">
        <f t="shared" si="1"/>
        <v>2161.7575075376885</v>
      </c>
    </row>
    <row r="16" spans="1:17">
      <c r="A16" t="s">
        <v>87</v>
      </c>
      <c r="B16" s="8">
        <v>26</v>
      </c>
      <c r="G16" s="93" t="s">
        <v>492</v>
      </c>
      <c r="H16" s="93" t="s">
        <v>505</v>
      </c>
      <c r="I16" s="93">
        <v>26</v>
      </c>
      <c r="J16" s="94">
        <v>34.238999999999997</v>
      </c>
      <c r="K16" s="94">
        <v>2289.0895137094299</v>
      </c>
      <c r="L16" s="93">
        <v>2</v>
      </c>
      <c r="M16" s="94">
        <v>2116.29</v>
      </c>
      <c r="N16" s="93">
        <v>2</v>
      </c>
      <c r="O16" s="125">
        <f>nutrients!V17</f>
        <v>98.758559421276388</v>
      </c>
      <c r="P16" s="40">
        <f t="shared" si="0"/>
        <v>2317.8644232190691</v>
      </c>
      <c r="Q16" s="40">
        <f t="shared" si="1"/>
        <v>2142.8927400332955</v>
      </c>
    </row>
    <row r="17" spans="1:17">
      <c r="A17" t="s">
        <v>89</v>
      </c>
      <c r="B17" s="8">
        <v>28</v>
      </c>
      <c r="G17" s="93" t="s">
        <v>492</v>
      </c>
      <c r="H17" s="93" t="s">
        <v>506</v>
      </c>
      <c r="I17" s="93">
        <v>28</v>
      </c>
      <c r="J17" s="94">
        <v>34.344999999999999</v>
      </c>
      <c r="K17" s="94">
        <v>2250.4714873586026</v>
      </c>
      <c r="L17" s="93">
        <v>2</v>
      </c>
      <c r="M17" s="94">
        <v>2101.81</v>
      </c>
      <c r="N17" s="93">
        <v>2</v>
      </c>
      <c r="O17" s="125">
        <f>nutrients!V18</f>
        <v>98.913378434032325</v>
      </c>
      <c r="P17" s="40">
        <f t="shared" si="0"/>
        <v>2275.1942386231358</v>
      </c>
      <c r="Q17" s="40">
        <f t="shared" si="1"/>
        <v>2124.8996174989074</v>
      </c>
    </row>
    <row r="18" spans="1:17">
      <c r="A18" t="s">
        <v>91</v>
      </c>
      <c r="B18" s="8">
        <v>30</v>
      </c>
      <c r="G18" s="93" t="s">
        <v>492</v>
      </c>
      <c r="H18" s="93" t="s">
        <v>507</v>
      </c>
      <c r="I18" s="93">
        <v>30</v>
      </c>
      <c r="J18" s="94">
        <v>34.167000000000002</v>
      </c>
      <c r="K18" s="94">
        <v>2256.5045781558388</v>
      </c>
      <c r="L18" s="93">
        <v>2</v>
      </c>
      <c r="M18" s="94">
        <v>2124.96</v>
      </c>
      <c r="N18" s="93">
        <v>2</v>
      </c>
      <c r="O18" s="125">
        <f>nutrients!V19</f>
        <v>99.129314621769751</v>
      </c>
      <c r="P18" s="40">
        <f t="shared" si="0"/>
        <v>2276.3242001274652</v>
      </c>
      <c r="Q18" s="40">
        <f t="shared" si="1"/>
        <v>2143.6242226709983</v>
      </c>
    </row>
    <row r="19" spans="1:17">
      <c r="A19" t="s">
        <v>93</v>
      </c>
      <c r="B19" s="8">
        <v>32</v>
      </c>
      <c r="G19" s="93" t="s">
        <v>492</v>
      </c>
      <c r="H19" s="93" t="s">
        <v>508</v>
      </c>
      <c r="I19" s="93">
        <v>32</v>
      </c>
      <c r="J19" s="94">
        <v>34.012</v>
      </c>
      <c r="K19" s="94">
        <v>2248.7487225026612</v>
      </c>
      <c r="L19" s="93">
        <v>2</v>
      </c>
      <c r="M19" s="94">
        <v>2105.2200000000003</v>
      </c>
      <c r="N19" s="93">
        <v>2</v>
      </c>
      <c r="O19" s="125">
        <f>nutrients!V20</f>
        <v>98.589507980033957</v>
      </c>
      <c r="P19" s="40">
        <f t="shared" si="0"/>
        <v>2280.9209302049371</v>
      </c>
      <c r="Q19" s="40">
        <f t="shared" si="1"/>
        <v>2135.3387831353648</v>
      </c>
    </row>
    <row r="20" spans="1:17">
      <c r="A20" t="s">
        <v>95</v>
      </c>
      <c r="B20" s="8">
        <v>34</v>
      </c>
      <c r="G20" s="93" t="s">
        <v>492</v>
      </c>
      <c r="H20" s="93" t="s">
        <v>509</v>
      </c>
      <c r="I20" s="93">
        <v>34</v>
      </c>
      <c r="J20" s="94">
        <v>33.781999999999996</v>
      </c>
      <c r="K20" s="94">
        <v>2230.409379545003</v>
      </c>
      <c r="L20" s="93">
        <v>2</v>
      </c>
      <c r="M20" s="94">
        <v>2113.7800000000002</v>
      </c>
      <c r="N20" s="93">
        <v>2</v>
      </c>
      <c r="O20" s="125">
        <f>nutrients!V21</f>
        <v>97.801761948739625</v>
      </c>
      <c r="P20" s="40">
        <f t="shared" si="0"/>
        <v>2280.5411018198392</v>
      </c>
      <c r="Q20" s="40">
        <f t="shared" si="1"/>
        <v>2161.2903059025516</v>
      </c>
    </row>
    <row r="21" spans="1:17">
      <c r="A21" t="s">
        <v>97</v>
      </c>
      <c r="B21" s="8">
        <v>36</v>
      </c>
      <c r="G21" s="93" t="s">
        <v>492</v>
      </c>
      <c r="H21" s="93" t="s">
        <v>510</v>
      </c>
      <c r="I21" s="93">
        <v>36</v>
      </c>
      <c r="J21" s="94">
        <v>34.334000000000003</v>
      </c>
      <c r="K21" s="94">
        <v>2267.8496443991407</v>
      </c>
      <c r="L21" s="93">
        <v>2</v>
      </c>
      <c r="M21" s="94">
        <v>2113.1600000000003</v>
      </c>
      <c r="N21" s="93">
        <v>2</v>
      </c>
      <c r="O21" s="125">
        <f>nutrients!V22</f>
        <v>99.527206634760603</v>
      </c>
      <c r="P21" s="40">
        <f t="shared" si="0"/>
        <v>2278.6228219200093</v>
      </c>
      <c r="Q21" s="40">
        <f t="shared" si="1"/>
        <v>2123.1983408865849</v>
      </c>
    </row>
    <row r="22" spans="1:17">
      <c r="A22" t="s">
        <v>99</v>
      </c>
      <c r="B22" s="8">
        <v>38</v>
      </c>
      <c r="G22" s="93" t="s">
        <v>492</v>
      </c>
      <c r="H22" s="93" t="s">
        <v>511</v>
      </c>
      <c r="I22" s="93">
        <v>38</v>
      </c>
      <c r="J22" s="94">
        <v>34.097999999999999</v>
      </c>
      <c r="K22" s="94">
        <v>2255.066263284562</v>
      </c>
      <c r="L22" s="93">
        <v>2</v>
      </c>
      <c r="M22" s="94">
        <v>2080.7200000000003</v>
      </c>
      <c r="N22" s="93">
        <v>2</v>
      </c>
      <c r="O22" s="125">
        <f>nutrients!V23</f>
        <v>98.747770080856284</v>
      </c>
      <c r="P22" s="40">
        <f t="shared" si="0"/>
        <v>2283.6629743011681</v>
      </c>
      <c r="Q22" s="40">
        <f t="shared" si="1"/>
        <v>2107.1058093729839</v>
      </c>
    </row>
    <row r="23" spans="1:17">
      <c r="A23" t="s">
        <v>101</v>
      </c>
      <c r="B23" s="8">
        <v>40</v>
      </c>
      <c r="G23" s="93" t="s">
        <v>492</v>
      </c>
      <c r="H23" s="93" t="s">
        <v>512</v>
      </c>
      <c r="I23" s="93">
        <v>40</v>
      </c>
      <c r="J23" s="94">
        <v>34.253</v>
      </c>
      <c r="K23" s="94">
        <v>2270.1093801403595</v>
      </c>
      <c r="L23" s="93">
        <v>2</v>
      </c>
      <c r="M23" s="94">
        <v>2091.6400000000003</v>
      </c>
      <c r="N23" s="93">
        <v>2</v>
      </c>
      <c r="O23" s="125">
        <f>nutrients!V24</f>
        <v>99.388920484221032</v>
      </c>
      <c r="P23" s="40">
        <f t="shared" si="0"/>
        <v>2284.0668447553585</v>
      </c>
      <c r="Q23" s="40">
        <f t="shared" si="1"/>
        <v>2104.5001694450125</v>
      </c>
    </row>
    <row r="24" spans="1:17">
      <c r="A24" t="s">
        <v>103</v>
      </c>
      <c r="B24" s="8">
        <v>42</v>
      </c>
      <c r="G24" s="93" t="s">
        <v>492</v>
      </c>
      <c r="H24" s="93" t="s">
        <v>513</v>
      </c>
      <c r="I24" s="93">
        <v>42</v>
      </c>
      <c r="J24" s="94">
        <v>33.975000000000001</v>
      </c>
      <c r="K24" s="94">
        <v>2243.3359395081998</v>
      </c>
      <c r="L24" s="93">
        <v>2</v>
      </c>
      <c r="M24" s="94">
        <v>2074.94</v>
      </c>
      <c r="N24" s="93">
        <v>2</v>
      </c>
      <c r="O24" s="125">
        <f>nutrients!V25</f>
        <v>98.454004085949848</v>
      </c>
      <c r="P24" s="40">
        <f t="shared" si="0"/>
        <v>2278.5624214427876</v>
      </c>
      <c r="Q24" s="40">
        <f t="shared" si="1"/>
        <v>2107.5222072111847</v>
      </c>
    </row>
    <row r="25" spans="1:17">
      <c r="A25" t="s">
        <v>105</v>
      </c>
      <c r="B25" s="8">
        <v>44</v>
      </c>
      <c r="G25" s="93" t="s">
        <v>492</v>
      </c>
      <c r="H25" s="93" t="s">
        <v>514</v>
      </c>
      <c r="I25" s="93">
        <v>44</v>
      </c>
      <c r="J25" s="94">
        <v>33.923000000000002</v>
      </c>
      <c r="K25" s="94">
        <v>2250.1338222338486</v>
      </c>
      <c r="L25" s="93">
        <v>2</v>
      </c>
      <c r="M25" s="94">
        <v>2066.3700000000003</v>
      </c>
      <c r="N25" s="93">
        <v>2</v>
      </c>
      <c r="O25" s="125">
        <f>nutrients!V26</f>
        <v>98.327821240061581</v>
      </c>
      <c r="P25" s="40">
        <f t="shared" si="0"/>
        <v>2288.3999603126358</v>
      </c>
      <c r="Q25" s="40">
        <f t="shared" si="1"/>
        <v>2101.5110209297527</v>
      </c>
    </row>
    <row r="26" spans="1:17">
      <c r="A26" t="s">
        <v>107</v>
      </c>
      <c r="B26" s="8">
        <v>46</v>
      </c>
      <c r="G26" s="93" t="s">
        <v>492</v>
      </c>
      <c r="H26" s="93" t="s">
        <v>515</v>
      </c>
      <c r="I26" s="93">
        <v>46</v>
      </c>
      <c r="J26" s="94">
        <v>34.039000000000001</v>
      </c>
      <c r="K26" s="94">
        <v>2242.1061677425178</v>
      </c>
      <c r="L26" s="93">
        <v>2</v>
      </c>
      <c r="M26" s="94">
        <v>2070.7200000000003</v>
      </c>
      <c r="N26" s="93">
        <v>2</v>
      </c>
      <c r="O26" s="125">
        <f>nutrients!V27</f>
        <v>98.015445660875017</v>
      </c>
      <c r="P26" s="40">
        <f t="shared" si="0"/>
        <v>2287.5029059195545</v>
      </c>
      <c r="Q26" s="40">
        <f t="shared" si="1"/>
        <v>2112.6466201709809</v>
      </c>
    </row>
    <row r="27" spans="1:17">
      <c r="A27" t="s">
        <v>109</v>
      </c>
      <c r="B27" s="8">
        <v>48</v>
      </c>
      <c r="G27" s="93" t="s">
        <v>492</v>
      </c>
      <c r="H27" s="93" t="s">
        <v>516</v>
      </c>
      <c r="I27" s="93">
        <v>48</v>
      </c>
      <c r="J27" s="94">
        <v>34.530999999999999</v>
      </c>
      <c r="K27" s="94">
        <v>2276.7232188060398</v>
      </c>
      <c r="L27" s="93">
        <v>2</v>
      </c>
      <c r="M27" s="94">
        <v>2074.65</v>
      </c>
      <c r="N27" s="93">
        <v>2</v>
      </c>
      <c r="O27" s="125">
        <f>nutrients!V28</f>
        <v>98.663100840312126</v>
      </c>
      <c r="P27" s="40">
        <f t="shared" si="0"/>
        <v>2307.573144787892</v>
      </c>
      <c r="Q27" s="40">
        <f t="shared" si="1"/>
        <v>2102.7618048999452</v>
      </c>
    </row>
    <row r="28" spans="1:17">
      <c r="G28" s="93"/>
      <c r="H28" s="93"/>
      <c r="I28" s="93"/>
      <c r="J28" s="93" t="s">
        <v>517</v>
      </c>
      <c r="K28" s="95"/>
      <c r="L28" s="93"/>
      <c r="M28" s="93"/>
      <c r="N28" s="93"/>
    </row>
    <row r="29" spans="1:17">
      <c r="A29" t="s">
        <v>524</v>
      </c>
      <c r="G29" s="96"/>
      <c r="H29" s="96"/>
      <c r="I29" s="96"/>
      <c r="J29" s="96"/>
      <c r="K29" s="96"/>
      <c r="L29" s="96"/>
      <c r="M29" s="96"/>
      <c r="N29" s="96"/>
    </row>
    <row r="30" spans="1:17">
      <c r="A30" t="s">
        <v>564</v>
      </c>
      <c r="B30" s="40">
        <f>AVERAGE(O4:O27)</f>
        <v>98.834674475128779</v>
      </c>
    </row>
    <row r="31" spans="1:17">
      <c r="A31" t="s">
        <v>371</v>
      </c>
    </row>
    <row r="32" spans="1:17">
      <c r="A32" t="s">
        <v>372</v>
      </c>
    </row>
    <row r="34" spans="1:14" s="139" customFormat="1" ht="15">
      <c r="A34" s="103" t="s">
        <v>600</v>
      </c>
      <c r="B34" s="103" t="s">
        <v>601</v>
      </c>
      <c r="C34" s="103" t="s">
        <v>602</v>
      </c>
      <c r="D34" s="103" t="s">
        <v>603</v>
      </c>
      <c r="E34" s="103" t="s">
        <v>604</v>
      </c>
      <c r="F34" s="103" t="s">
        <v>605</v>
      </c>
      <c r="G34" s="103" t="s">
        <v>606</v>
      </c>
      <c r="H34" s="103" t="s">
        <v>607</v>
      </c>
      <c r="I34" s="103" t="s">
        <v>608</v>
      </c>
      <c r="J34" s="103" t="s">
        <v>609</v>
      </c>
      <c r="K34" s="103" t="s">
        <v>610</v>
      </c>
      <c r="L34" s="103" t="s">
        <v>611</v>
      </c>
      <c r="M34" s="103" t="s">
        <v>612</v>
      </c>
      <c r="N34" s="103" t="s">
        <v>613</v>
      </c>
    </row>
    <row r="35" spans="1:14" s="139" customFormat="1" ht="15">
      <c r="A35" s="103" t="s">
        <v>614</v>
      </c>
      <c r="B35" s="103">
        <v>5</v>
      </c>
      <c r="C35" s="103">
        <v>24</v>
      </c>
      <c r="D35" s="103">
        <v>12.6</v>
      </c>
      <c r="E35" s="103" t="s">
        <v>615</v>
      </c>
      <c r="F35" s="103">
        <v>34.823</v>
      </c>
      <c r="G35" s="103">
        <v>12.042</v>
      </c>
      <c r="H35" s="103">
        <v>-46.648200000000003</v>
      </c>
      <c r="I35" s="103">
        <v>142.16069999999999</v>
      </c>
      <c r="J35" s="123">
        <v>2086.92</v>
      </c>
      <c r="K35" s="103">
        <v>2</v>
      </c>
      <c r="L35" s="197">
        <v>2303.1799999999998</v>
      </c>
      <c r="M35" s="103">
        <v>2</v>
      </c>
      <c r="N35" s="103"/>
    </row>
    <row r="36" spans="1:14" s="139" customFormat="1" ht="15">
      <c r="A36" s="103" t="s">
        <v>614</v>
      </c>
      <c r="B36" s="103">
        <v>5</v>
      </c>
      <c r="C36" s="103">
        <v>23</v>
      </c>
      <c r="D36" s="103">
        <v>12</v>
      </c>
      <c r="E36" s="103" t="s">
        <v>616</v>
      </c>
      <c r="F36" s="103">
        <v>34.823</v>
      </c>
      <c r="G36" s="103">
        <v>12.044</v>
      </c>
      <c r="H36" s="103">
        <v>-46.648200000000003</v>
      </c>
      <c r="I36" s="103">
        <v>142.16069999999999</v>
      </c>
      <c r="J36" s="123">
        <v>2085.39</v>
      </c>
      <c r="K36" s="103">
        <v>2</v>
      </c>
      <c r="L36" s="197">
        <v>2303.6</v>
      </c>
      <c r="M36" s="103">
        <v>2</v>
      </c>
      <c r="N36" s="103"/>
    </row>
    <row r="37" spans="1:14" s="194" customFormat="1" ht="15">
      <c r="A37" s="192" t="s">
        <v>614</v>
      </c>
      <c r="B37" s="192">
        <v>5</v>
      </c>
      <c r="C37" s="192">
        <v>22</v>
      </c>
      <c r="D37" s="192">
        <v>30.9</v>
      </c>
      <c r="E37" s="192" t="s">
        <v>617</v>
      </c>
      <c r="F37" s="192">
        <v>34.823</v>
      </c>
      <c r="G37" s="192">
        <v>12.045</v>
      </c>
      <c r="H37" s="192">
        <v>-46.648200000000003</v>
      </c>
      <c r="I37" s="192">
        <v>142.16069999999999</v>
      </c>
      <c r="J37" s="193">
        <v>2085.5700000000002</v>
      </c>
      <c r="K37" s="192">
        <v>2</v>
      </c>
      <c r="L37" s="198">
        <v>2302.4</v>
      </c>
      <c r="M37" s="192">
        <v>6</v>
      </c>
      <c r="N37" s="192" t="s">
        <v>618</v>
      </c>
    </row>
    <row r="38" spans="1:14" s="139" customFormat="1" ht="15">
      <c r="A38" s="103" t="s">
        <v>614</v>
      </c>
      <c r="B38" s="103">
        <v>5</v>
      </c>
      <c r="C38" s="103">
        <v>21</v>
      </c>
      <c r="D38" s="103">
        <v>30.2</v>
      </c>
      <c r="E38" s="103" t="s">
        <v>619</v>
      </c>
      <c r="F38" s="103">
        <v>34.823</v>
      </c>
      <c r="G38" s="103">
        <v>12.045999999999999</v>
      </c>
      <c r="H38" s="103">
        <v>-46.648200000000003</v>
      </c>
      <c r="I38" s="103">
        <v>142.16069999999999</v>
      </c>
      <c r="J38" s="123">
        <v>2085.25</v>
      </c>
      <c r="K38" s="103">
        <v>2</v>
      </c>
      <c r="L38" s="197">
        <v>2301.7199999999998</v>
      </c>
      <c r="M38" s="103">
        <v>2</v>
      </c>
      <c r="N38" s="103"/>
    </row>
    <row r="39" spans="1:14" s="139" customFormat="1" ht="15">
      <c r="A39" s="103" t="s">
        <v>614</v>
      </c>
      <c r="B39" s="103">
        <v>5</v>
      </c>
      <c r="C39" s="103">
        <v>20</v>
      </c>
      <c r="D39" s="103">
        <v>60.1</v>
      </c>
      <c r="E39" s="103" t="s">
        <v>620</v>
      </c>
      <c r="F39" s="103">
        <v>34.823</v>
      </c>
      <c r="G39" s="103">
        <v>12.048999999999999</v>
      </c>
      <c r="H39" s="103">
        <v>-46.648200000000003</v>
      </c>
      <c r="I39" s="103">
        <v>142.16069999999999</v>
      </c>
      <c r="J39" s="123">
        <v>2086.3000000000002</v>
      </c>
      <c r="K39" s="103">
        <v>2</v>
      </c>
      <c r="L39" s="197">
        <v>2301.33</v>
      </c>
      <c r="M39" s="103">
        <v>2</v>
      </c>
      <c r="N39" s="103"/>
    </row>
    <row r="40" spans="1:14" s="139" customFormat="1" ht="15">
      <c r="A40" s="103" t="s">
        <v>614</v>
      </c>
      <c r="B40" s="103">
        <v>5</v>
      </c>
      <c r="C40" s="103" t="s">
        <v>621</v>
      </c>
      <c r="D40" s="103">
        <v>60.7</v>
      </c>
      <c r="E40" s="103" t="s">
        <v>622</v>
      </c>
      <c r="F40" s="103">
        <v>34.823</v>
      </c>
      <c r="G40" s="103">
        <v>12.048999999999999</v>
      </c>
      <c r="H40" s="103">
        <v>-46.648200000000003</v>
      </c>
      <c r="I40" s="103">
        <v>142.16069999999999</v>
      </c>
      <c r="J40" s="123">
        <v>2085.86</v>
      </c>
      <c r="K40" s="103">
        <v>2</v>
      </c>
      <c r="L40" s="197">
        <v>2302.19</v>
      </c>
      <c r="M40" s="103">
        <v>2</v>
      </c>
      <c r="N40" s="103"/>
    </row>
    <row r="41" spans="1:14" s="139" customFormat="1" ht="15">
      <c r="A41" s="103" t="s">
        <v>614</v>
      </c>
      <c r="B41" s="103">
        <v>5</v>
      </c>
      <c r="C41" s="103" t="s">
        <v>623</v>
      </c>
      <c r="D41" s="103">
        <v>60.7</v>
      </c>
      <c r="E41" s="103" t="s">
        <v>622</v>
      </c>
      <c r="F41" s="103">
        <v>34.823</v>
      </c>
      <c r="G41" s="103">
        <v>12.048999999999999</v>
      </c>
      <c r="H41" s="103">
        <v>-46.648200000000003</v>
      </c>
      <c r="I41" s="103">
        <v>142.16069999999999</v>
      </c>
      <c r="J41" s="123">
        <v>2083.9699999999998</v>
      </c>
      <c r="K41" s="103">
        <v>2</v>
      </c>
      <c r="L41" s="197">
        <v>2303.31</v>
      </c>
      <c r="M41" s="103">
        <v>2</v>
      </c>
      <c r="N41" s="103"/>
    </row>
    <row r="42" spans="1:14" s="103" customFormat="1" ht="15">
      <c r="A42" s="103" t="s">
        <v>614</v>
      </c>
      <c r="B42" s="103">
        <v>7</v>
      </c>
      <c r="C42" s="103" t="s">
        <v>624</v>
      </c>
      <c r="D42" s="103">
        <v>0</v>
      </c>
      <c r="E42" s="103" t="s">
        <v>625</v>
      </c>
      <c r="F42" s="103">
        <v>35.079000000000001</v>
      </c>
      <c r="G42" s="103">
        <v>12.916</v>
      </c>
      <c r="H42" s="103">
        <v>-47.1342</v>
      </c>
      <c r="I42" s="103">
        <v>143.97720000000001</v>
      </c>
      <c r="J42" s="123">
        <v>2088.2941959999998</v>
      </c>
      <c r="K42" s="103">
        <v>2</v>
      </c>
      <c r="L42" s="199">
        <v>2313.9592009841763</v>
      </c>
      <c r="M42" s="103">
        <v>2</v>
      </c>
      <c r="N42" s="103" t="s">
        <v>626</v>
      </c>
    </row>
    <row r="43" spans="1:14" s="103" customFormat="1" ht="15">
      <c r="A43" s="103" t="s">
        <v>614</v>
      </c>
      <c r="B43" s="103">
        <v>7</v>
      </c>
      <c r="C43" s="103">
        <v>24</v>
      </c>
      <c r="D43" s="103">
        <v>8.4</v>
      </c>
      <c r="E43" s="103" t="s">
        <v>625</v>
      </c>
      <c r="F43" s="103">
        <v>35.079000000000001</v>
      </c>
      <c r="G43" s="103">
        <v>12.916</v>
      </c>
      <c r="H43" s="103">
        <v>-47.1342</v>
      </c>
      <c r="I43" s="103">
        <v>143.97720000000001</v>
      </c>
      <c r="J43" s="123">
        <v>2088.5342920000003</v>
      </c>
      <c r="K43" s="103">
        <v>2</v>
      </c>
      <c r="L43" s="199">
        <v>2312.9106102987821</v>
      </c>
      <c r="M43" s="103">
        <v>2</v>
      </c>
    </row>
    <row r="44" spans="1:14" s="103" customFormat="1" ht="15">
      <c r="A44" s="103" t="s">
        <v>614</v>
      </c>
      <c r="B44" s="103">
        <v>7</v>
      </c>
      <c r="C44" s="103">
        <v>23</v>
      </c>
      <c r="D44" s="103">
        <v>7.1</v>
      </c>
      <c r="E44" s="103" t="s">
        <v>627</v>
      </c>
      <c r="F44" s="103">
        <v>35.079000000000001</v>
      </c>
      <c r="G44" s="103">
        <v>12.914999999999999</v>
      </c>
      <c r="H44" s="103">
        <v>-47.1342</v>
      </c>
      <c r="I44" s="103">
        <v>143.97720000000001</v>
      </c>
      <c r="J44" s="123">
        <v>2087.8240079999996</v>
      </c>
      <c r="K44" s="103">
        <v>2</v>
      </c>
      <c r="L44" s="199">
        <v>2312.823177894229</v>
      </c>
      <c r="M44" s="103">
        <v>2</v>
      </c>
    </row>
    <row r="45" spans="1:14" s="192" customFormat="1" ht="15">
      <c r="A45" s="192" t="s">
        <v>614</v>
      </c>
      <c r="B45" s="192">
        <v>7</v>
      </c>
      <c r="C45" s="192">
        <v>22</v>
      </c>
      <c r="D45" s="192">
        <v>30.7</v>
      </c>
      <c r="E45" s="192" t="s">
        <v>628</v>
      </c>
      <c r="F45" s="192">
        <v>35.082000000000001</v>
      </c>
      <c r="G45" s="192">
        <v>12.926</v>
      </c>
      <c r="H45" s="192">
        <v>-47.1342</v>
      </c>
      <c r="I45" s="192">
        <v>143.97720000000001</v>
      </c>
      <c r="J45" s="193">
        <v>2090.2149639999998</v>
      </c>
      <c r="K45" s="192">
        <v>2</v>
      </c>
      <c r="L45" s="198">
        <v>2311.5700133272576</v>
      </c>
      <c r="M45" s="192">
        <v>2</v>
      </c>
    </row>
    <row r="46" spans="1:14" s="192" customFormat="1" ht="15">
      <c r="A46" s="192" t="s">
        <v>614</v>
      </c>
      <c r="B46" s="192">
        <v>7</v>
      </c>
      <c r="C46" s="192">
        <v>21</v>
      </c>
      <c r="D46" s="192">
        <v>29.8</v>
      </c>
      <c r="E46" s="192" t="s">
        <v>629</v>
      </c>
      <c r="F46" s="192">
        <v>35.082000000000001</v>
      </c>
      <c r="G46" s="192">
        <v>12.927</v>
      </c>
      <c r="H46" s="192">
        <v>-47.1342</v>
      </c>
      <c r="I46" s="192">
        <v>143.97720000000001</v>
      </c>
      <c r="J46" s="193">
        <v>2088.434252</v>
      </c>
      <c r="K46" s="192">
        <v>2</v>
      </c>
      <c r="L46" s="198">
        <v>2314.2065439667267</v>
      </c>
      <c r="M46" s="192">
        <v>2</v>
      </c>
    </row>
    <row r="47" spans="1:14" s="103" customFormat="1" ht="15">
      <c r="A47" s="103" t="s">
        <v>614</v>
      </c>
      <c r="B47" s="103">
        <v>7</v>
      </c>
      <c r="C47" s="103">
        <v>20</v>
      </c>
      <c r="D47" s="103">
        <v>60</v>
      </c>
      <c r="E47" s="103" t="s">
        <v>630</v>
      </c>
      <c r="F47" s="103">
        <v>35.055</v>
      </c>
      <c r="G47" s="103">
        <v>12.824</v>
      </c>
      <c r="H47" s="103">
        <v>-47.1342</v>
      </c>
      <c r="I47" s="103">
        <v>143.97720000000001</v>
      </c>
      <c r="J47" s="123">
        <v>2090.0549000000001</v>
      </c>
      <c r="K47" s="103">
        <v>2</v>
      </c>
      <c r="L47" s="199">
        <v>2309.6298513831184</v>
      </c>
      <c r="M47" s="103">
        <v>2</v>
      </c>
    </row>
    <row r="48" spans="1:14" s="103" customFormat="1" ht="15">
      <c r="A48" s="103" t="s">
        <v>614</v>
      </c>
      <c r="B48" s="103">
        <v>7</v>
      </c>
      <c r="C48" s="103">
        <v>19</v>
      </c>
      <c r="D48" s="103">
        <v>58.6</v>
      </c>
      <c r="E48" s="103" t="s">
        <v>631</v>
      </c>
      <c r="F48" s="103">
        <v>35.042999999999999</v>
      </c>
      <c r="G48" s="103">
        <v>12.775</v>
      </c>
      <c r="H48" s="103">
        <v>-47.1342</v>
      </c>
      <c r="I48" s="103">
        <v>143.97720000000001</v>
      </c>
      <c r="J48" s="123">
        <v>2090.7051600000004</v>
      </c>
      <c r="K48" s="103">
        <v>2</v>
      </c>
      <c r="L48" s="199">
        <v>2312.4238002287329</v>
      </c>
      <c r="M48" s="103">
        <v>2</v>
      </c>
    </row>
    <row r="49" spans="1:16" s="103" customFormat="1" ht="15">
      <c r="A49" s="103" t="s">
        <v>614</v>
      </c>
      <c r="B49" s="103">
        <v>9</v>
      </c>
      <c r="C49" s="103">
        <v>24</v>
      </c>
      <c r="D49" s="103">
        <v>6.5</v>
      </c>
      <c r="E49" s="103" t="s">
        <v>632</v>
      </c>
      <c r="F49" s="103">
        <v>34.872999999999998</v>
      </c>
      <c r="G49" s="103">
        <v>12.217000000000001</v>
      </c>
      <c r="H49" s="103">
        <v>-46.8401</v>
      </c>
      <c r="I49" s="103">
        <v>141.56989999999999</v>
      </c>
      <c r="J49" s="123">
        <v>2085.3333319999997</v>
      </c>
      <c r="K49" s="103">
        <v>2</v>
      </c>
      <c r="L49" s="199">
        <v>2306.0078369135372</v>
      </c>
      <c r="M49" s="103">
        <v>2</v>
      </c>
    </row>
    <row r="50" spans="1:16" s="103" customFormat="1" ht="15">
      <c r="A50" s="103" t="s">
        <v>614</v>
      </c>
      <c r="B50" s="103">
        <v>9</v>
      </c>
      <c r="C50" s="103">
        <v>23</v>
      </c>
      <c r="D50" s="103">
        <v>7.3</v>
      </c>
      <c r="E50" s="103" t="s">
        <v>633</v>
      </c>
      <c r="F50" s="103">
        <v>34.872999999999998</v>
      </c>
      <c r="G50" s="103">
        <v>12.218999999999999</v>
      </c>
      <c r="H50" s="103">
        <v>-46.8401</v>
      </c>
      <c r="I50" s="103">
        <v>141.56989999999999</v>
      </c>
      <c r="J50" s="123">
        <v>2085.8835520000002</v>
      </c>
      <c r="K50" s="103">
        <v>2</v>
      </c>
      <c r="L50" s="199">
        <v>2305.2077855491821</v>
      </c>
      <c r="M50" s="103">
        <v>2</v>
      </c>
    </row>
    <row r="51" spans="1:16" s="103" customFormat="1" ht="15">
      <c r="A51" s="103" t="s">
        <v>614</v>
      </c>
      <c r="B51" s="103">
        <v>9</v>
      </c>
      <c r="C51" s="103" t="s">
        <v>634</v>
      </c>
      <c r="D51" s="103">
        <v>31</v>
      </c>
      <c r="E51" s="103" t="s">
        <v>635</v>
      </c>
      <c r="F51" s="103">
        <v>34.871000000000002</v>
      </c>
      <c r="G51" s="103">
        <v>12.202</v>
      </c>
      <c r="H51" s="103">
        <v>-46.8401</v>
      </c>
      <c r="I51" s="103">
        <v>141.56989999999999</v>
      </c>
      <c r="J51" s="123">
        <v>2086.7639040000004</v>
      </c>
      <c r="K51" s="103">
        <v>2</v>
      </c>
      <c r="L51" s="199">
        <v>2307.407154165885</v>
      </c>
      <c r="M51" s="103">
        <v>2</v>
      </c>
    </row>
    <row r="52" spans="1:16" s="103" customFormat="1" ht="15">
      <c r="A52" s="103" t="s">
        <v>614</v>
      </c>
      <c r="B52" s="103">
        <v>9</v>
      </c>
      <c r="C52" s="103" t="s">
        <v>636</v>
      </c>
      <c r="D52" s="103">
        <v>31</v>
      </c>
      <c r="E52" s="103" t="s">
        <v>635</v>
      </c>
      <c r="F52" s="103">
        <v>34.871000000000002</v>
      </c>
      <c r="G52" s="103">
        <v>12.202</v>
      </c>
      <c r="H52" s="103">
        <v>-46.8401</v>
      </c>
      <c r="I52" s="103">
        <v>141.56989999999999</v>
      </c>
      <c r="J52" s="123">
        <v>2085.5834319999999</v>
      </c>
      <c r="K52" s="103">
        <v>2</v>
      </c>
      <c r="L52" s="199">
        <v>2306.1677474915341</v>
      </c>
      <c r="M52" s="103">
        <v>2</v>
      </c>
    </row>
    <row r="53" spans="1:16" s="103" customFormat="1" ht="15">
      <c r="A53" s="103" t="s">
        <v>614</v>
      </c>
      <c r="B53" s="103">
        <v>9</v>
      </c>
      <c r="C53" s="103">
        <v>21</v>
      </c>
      <c r="D53" s="103">
        <v>30</v>
      </c>
      <c r="E53" s="103" t="s">
        <v>637</v>
      </c>
      <c r="F53" s="103">
        <v>34.872</v>
      </c>
      <c r="G53" s="103">
        <v>12.211</v>
      </c>
      <c r="H53" s="103">
        <v>-46.8401</v>
      </c>
      <c r="I53" s="103">
        <v>141.56989999999999</v>
      </c>
      <c r="J53" s="123">
        <v>2083.032412</v>
      </c>
      <c r="K53" s="103">
        <v>2</v>
      </c>
      <c r="L53" s="199">
        <v>2306.1667505427936</v>
      </c>
      <c r="M53" s="103">
        <v>2</v>
      </c>
    </row>
    <row r="54" spans="1:16" s="103" customFormat="1" ht="15">
      <c r="A54" s="103" t="s">
        <v>614</v>
      </c>
      <c r="B54" s="103">
        <v>9</v>
      </c>
      <c r="C54" s="103">
        <v>20</v>
      </c>
      <c r="D54" s="103">
        <v>60.3</v>
      </c>
      <c r="E54" s="103" t="s">
        <v>638</v>
      </c>
      <c r="F54" s="103">
        <v>34.875</v>
      </c>
      <c r="G54" s="103">
        <v>12.194000000000001</v>
      </c>
      <c r="H54" s="103">
        <v>-46.8401</v>
      </c>
      <c r="I54" s="103">
        <v>141.56989999999999</v>
      </c>
      <c r="J54" s="123">
        <v>2087.4641839999999</v>
      </c>
      <c r="K54" s="103">
        <v>2</v>
      </c>
      <c r="L54" s="199">
        <v>2305.8583942973169</v>
      </c>
      <c r="M54" s="103">
        <v>2</v>
      </c>
      <c r="N54" s="103" t="s">
        <v>639</v>
      </c>
    </row>
    <row r="55" spans="1:16" s="103" customFormat="1" ht="15">
      <c r="A55" s="103" t="s">
        <v>614</v>
      </c>
      <c r="B55" s="103">
        <v>9</v>
      </c>
      <c r="C55" s="103">
        <v>19</v>
      </c>
      <c r="D55" s="103">
        <v>60.8</v>
      </c>
      <c r="E55" s="103" t="s">
        <v>640</v>
      </c>
      <c r="F55" s="103">
        <v>34.875</v>
      </c>
      <c r="G55" s="103">
        <v>12.195</v>
      </c>
      <c r="H55" s="103">
        <v>-46.8401</v>
      </c>
      <c r="I55" s="103">
        <v>141.56989999999999</v>
      </c>
      <c r="J55" s="123">
        <v>2078.6706680000002</v>
      </c>
      <c r="K55" s="103">
        <v>2</v>
      </c>
      <c r="L55" s="199">
        <v>2296.3717291661083</v>
      </c>
      <c r="M55" s="103">
        <v>2</v>
      </c>
      <c r="N55" s="103" t="s">
        <v>639</v>
      </c>
    </row>
    <row r="56" spans="1:16" s="139" customFormat="1" ht="15"/>
    <row r="59" spans="1:16" s="103" customFormat="1" ht="17">
      <c r="B59" s="103" t="s">
        <v>481</v>
      </c>
      <c r="C59" s="103" t="s">
        <v>482</v>
      </c>
      <c r="D59" s="103" t="s">
        <v>675</v>
      </c>
      <c r="E59" s="103" t="s">
        <v>676</v>
      </c>
      <c r="F59" s="103" t="s">
        <v>677</v>
      </c>
      <c r="G59" s="103" t="s">
        <v>678</v>
      </c>
      <c r="H59" s="103" t="s">
        <v>679</v>
      </c>
      <c r="I59" s="103" t="s">
        <v>680</v>
      </c>
      <c r="J59" s="103" t="s">
        <v>681</v>
      </c>
      <c r="K59" s="103" t="s">
        <v>682</v>
      </c>
      <c r="L59" s="103" t="s">
        <v>683</v>
      </c>
      <c r="M59" s="190"/>
      <c r="N59" s="103" t="s">
        <v>484</v>
      </c>
      <c r="O59" s="103" t="s">
        <v>689</v>
      </c>
      <c r="P59" s="103" t="s">
        <v>690</v>
      </c>
    </row>
    <row r="60" spans="1:16" s="103" customFormat="1" ht="15">
      <c r="B60" s="103" t="s">
        <v>487</v>
      </c>
      <c r="C60" s="103" t="s">
        <v>488</v>
      </c>
      <c r="D60" s="103" t="s">
        <v>684</v>
      </c>
      <c r="E60" s="103" t="s">
        <v>489</v>
      </c>
      <c r="F60" s="103" t="s">
        <v>489</v>
      </c>
      <c r="G60" s="103" t="s">
        <v>685</v>
      </c>
      <c r="H60" s="103" t="s">
        <v>684</v>
      </c>
      <c r="I60" s="103" t="s">
        <v>686</v>
      </c>
      <c r="J60" s="103" t="s">
        <v>687</v>
      </c>
      <c r="K60" s="103" t="s">
        <v>688</v>
      </c>
      <c r="L60" s="103" t="s">
        <v>491</v>
      </c>
      <c r="M60" s="190"/>
      <c r="N60" s="103" t="s">
        <v>490</v>
      </c>
      <c r="O60" s="103" t="s">
        <v>491</v>
      </c>
    </row>
    <row r="61" spans="1:16" s="139" customFormat="1" ht="15">
      <c r="A61" s="139" t="s">
        <v>641</v>
      </c>
      <c r="B61" s="139" t="s">
        <v>642</v>
      </c>
      <c r="C61" s="139" t="s">
        <v>643</v>
      </c>
      <c r="D61" s="139" t="s">
        <v>644</v>
      </c>
      <c r="E61" s="139" t="s">
        <v>645</v>
      </c>
      <c r="F61" s="139">
        <v>10</v>
      </c>
      <c r="G61" s="139">
        <v>77.8</v>
      </c>
      <c r="H61" s="139">
        <v>34.965000000000003</v>
      </c>
      <c r="I61" s="139">
        <v>13.334</v>
      </c>
      <c r="J61" s="139">
        <v>46.768500000000003</v>
      </c>
      <c r="K61" s="139">
        <v>141.9358167</v>
      </c>
      <c r="L61" s="191">
        <v>2311.5</v>
      </c>
      <c r="M61" s="139">
        <v>2</v>
      </c>
      <c r="N61" s="139">
        <v>35.021000000000001</v>
      </c>
      <c r="O61" s="80">
        <v>2084.683</v>
      </c>
      <c r="P61" s="80">
        <v>2</v>
      </c>
    </row>
    <row r="62" spans="1:16" s="194" customFormat="1" ht="15">
      <c r="A62" s="194" t="s">
        <v>641</v>
      </c>
      <c r="B62" s="194" t="s">
        <v>642</v>
      </c>
      <c r="C62" s="194" t="s">
        <v>643</v>
      </c>
      <c r="D62" s="194" t="s">
        <v>646</v>
      </c>
      <c r="E62" s="194" t="s">
        <v>647</v>
      </c>
      <c r="F62" s="194">
        <v>11</v>
      </c>
      <c r="G62" s="194">
        <v>27.3</v>
      </c>
      <c r="H62" s="194">
        <v>35.002000000000002</v>
      </c>
      <c r="I62" s="194">
        <v>13.378</v>
      </c>
      <c r="J62" s="194">
        <v>46.768500000000003</v>
      </c>
      <c r="K62" s="194">
        <v>141.9358167</v>
      </c>
      <c r="L62" s="195">
        <v>2311.41</v>
      </c>
      <c r="M62" s="194">
        <v>6</v>
      </c>
      <c r="N62" s="194">
        <v>35.067</v>
      </c>
      <c r="O62" s="196">
        <v>2083.0619999999999</v>
      </c>
      <c r="P62" s="196">
        <v>2</v>
      </c>
    </row>
    <row r="63" spans="1:16" s="139" customFormat="1" ht="15">
      <c r="A63" s="139" t="s">
        <v>641</v>
      </c>
      <c r="B63" s="139" t="s">
        <v>642</v>
      </c>
      <c r="C63" s="139" t="s">
        <v>643</v>
      </c>
      <c r="D63" s="139" t="s">
        <v>648</v>
      </c>
      <c r="E63" s="139" t="s">
        <v>649</v>
      </c>
      <c r="F63" s="139">
        <v>12</v>
      </c>
      <c r="G63" s="139">
        <v>7</v>
      </c>
      <c r="H63" s="139">
        <v>34.994</v>
      </c>
      <c r="I63" s="139">
        <v>13.343999999999999</v>
      </c>
      <c r="J63" s="139">
        <v>46.768500000000003</v>
      </c>
      <c r="K63" s="139">
        <v>141.9358167</v>
      </c>
      <c r="L63" s="191">
        <v>2312.67</v>
      </c>
      <c r="M63" s="139">
        <v>2</v>
      </c>
      <c r="N63" s="139">
        <v>35.002000000000002</v>
      </c>
      <c r="O63" s="80">
        <v>2084.1030000000001</v>
      </c>
      <c r="P63" s="80">
        <v>2</v>
      </c>
    </row>
    <row r="64" spans="1:16" s="139" customFormat="1" ht="15">
      <c r="A64" s="139" t="s">
        <v>641</v>
      </c>
      <c r="B64" s="139" t="s">
        <v>642</v>
      </c>
      <c r="C64" s="139" t="s">
        <v>650</v>
      </c>
      <c r="D64" s="139" t="s">
        <v>651</v>
      </c>
      <c r="E64" s="139" t="s">
        <v>652</v>
      </c>
      <c r="F64" s="139">
        <v>13</v>
      </c>
      <c r="G64" s="139">
        <v>1999.5</v>
      </c>
      <c r="H64" s="139">
        <v>34.703000000000003</v>
      </c>
      <c r="I64" s="139">
        <v>2.4260000000000002</v>
      </c>
      <c r="J64" s="139">
        <v>46.582900000000002</v>
      </c>
      <c r="K64" s="139">
        <v>142.0243333</v>
      </c>
      <c r="L64" s="191">
        <v>2347.89</v>
      </c>
      <c r="M64" s="139">
        <v>2</v>
      </c>
      <c r="N64" s="139">
        <v>34.762999999999998</v>
      </c>
      <c r="O64" s="80">
        <v>2256.3620000000001</v>
      </c>
      <c r="P64" s="80">
        <v>2</v>
      </c>
    </row>
    <row r="65" spans="1:16" s="139" customFormat="1" ht="15">
      <c r="A65" s="139" t="s">
        <v>641</v>
      </c>
      <c r="B65" s="139" t="s">
        <v>642</v>
      </c>
      <c r="C65" s="139" t="s">
        <v>650</v>
      </c>
      <c r="D65" s="139" t="s">
        <v>653</v>
      </c>
      <c r="E65" s="139" t="s">
        <v>654</v>
      </c>
      <c r="F65" s="139">
        <v>14</v>
      </c>
      <c r="G65" s="139">
        <v>1601.3</v>
      </c>
      <c r="H65" s="139">
        <v>34.563000000000002</v>
      </c>
      <c r="I65" s="139">
        <v>2.7989999999999999</v>
      </c>
      <c r="J65" s="139">
        <v>46.582900000000002</v>
      </c>
      <c r="K65" s="139">
        <v>142.0243333</v>
      </c>
      <c r="L65" s="191">
        <v>2332.84</v>
      </c>
      <c r="M65" s="139">
        <v>2</v>
      </c>
      <c r="N65" s="139">
        <v>34.597000000000001</v>
      </c>
      <c r="O65" s="80">
        <v>2249.9589999999998</v>
      </c>
      <c r="P65" s="80">
        <v>2</v>
      </c>
    </row>
    <row r="66" spans="1:16" s="139" customFormat="1" ht="15">
      <c r="A66" s="139" t="s">
        <v>641</v>
      </c>
      <c r="B66" s="139" t="s">
        <v>642</v>
      </c>
      <c r="C66" s="139" t="s">
        <v>650</v>
      </c>
      <c r="D66" s="139" t="s">
        <v>655</v>
      </c>
      <c r="E66" s="139" t="s">
        <v>656</v>
      </c>
      <c r="F66" s="139">
        <v>15</v>
      </c>
      <c r="G66" s="139">
        <v>1199.9000000000001</v>
      </c>
      <c r="H66" s="139">
        <v>34.424999999999997</v>
      </c>
      <c r="I66" s="139">
        <v>4.0439999999999996</v>
      </c>
      <c r="J66" s="139">
        <v>46.582900000000002</v>
      </c>
      <c r="K66" s="139">
        <v>142.0243333</v>
      </c>
      <c r="L66" s="191">
        <v>2312.42</v>
      </c>
      <c r="M66" s="139">
        <v>2</v>
      </c>
      <c r="N66" s="139">
        <v>34.433</v>
      </c>
      <c r="O66" s="80">
        <v>2217.1860000000001</v>
      </c>
      <c r="P66" s="80">
        <v>2</v>
      </c>
    </row>
    <row r="67" spans="1:16" s="139" customFormat="1" ht="15">
      <c r="A67" s="139" t="s">
        <v>641</v>
      </c>
      <c r="B67" s="139" t="s">
        <v>642</v>
      </c>
      <c r="C67" s="139" t="s">
        <v>650</v>
      </c>
      <c r="D67" s="139" t="s">
        <v>657</v>
      </c>
      <c r="E67" s="139" t="s">
        <v>658</v>
      </c>
      <c r="F67" s="139">
        <v>16</v>
      </c>
      <c r="G67" s="139">
        <v>800</v>
      </c>
      <c r="H67" s="139">
        <v>34.457000000000001</v>
      </c>
      <c r="I67" s="139">
        <v>6.9089999999999998</v>
      </c>
      <c r="J67" s="139">
        <v>46.582900000000002</v>
      </c>
      <c r="K67" s="139">
        <v>142.0243333</v>
      </c>
      <c r="L67" s="191">
        <v>2287</v>
      </c>
      <c r="M67" s="139">
        <v>2</v>
      </c>
      <c r="N67" s="139">
        <v>34.497</v>
      </c>
      <c r="O67" s="80">
        <v>2167.0859999999998</v>
      </c>
      <c r="P67" s="80">
        <v>2</v>
      </c>
    </row>
    <row r="68" spans="1:16" s="139" customFormat="1" ht="15">
      <c r="A68" s="139" t="s">
        <v>641</v>
      </c>
      <c r="B68" s="139" t="s">
        <v>642</v>
      </c>
      <c r="C68" s="139" t="s">
        <v>650</v>
      </c>
      <c r="D68" s="139" t="s">
        <v>659</v>
      </c>
      <c r="E68" s="139" t="s">
        <v>660</v>
      </c>
      <c r="F68" s="139">
        <v>17</v>
      </c>
      <c r="G68" s="139">
        <v>400.4</v>
      </c>
      <c r="H68" s="139">
        <v>34.667000000000002</v>
      </c>
      <c r="I68" s="139">
        <v>9.173</v>
      </c>
      <c r="J68" s="139">
        <v>46.582900000000002</v>
      </c>
      <c r="K68" s="139">
        <v>142.0243333</v>
      </c>
      <c r="L68" s="191">
        <v>2291.06</v>
      </c>
      <c r="M68" s="139">
        <v>2</v>
      </c>
      <c r="N68" s="139">
        <v>34.713999999999999</v>
      </c>
      <c r="O68" s="80">
        <v>2128.11</v>
      </c>
      <c r="P68" s="80">
        <v>2</v>
      </c>
    </row>
    <row r="69" spans="1:16" s="139" customFormat="1" ht="15">
      <c r="A69" s="139" t="s">
        <v>641</v>
      </c>
      <c r="B69" s="139" t="s">
        <v>642</v>
      </c>
      <c r="C69" s="139" t="s">
        <v>650</v>
      </c>
      <c r="D69" s="139" t="s">
        <v>661</v>
      </c>
      <c r="E69" s="139" t="s">
        <v>662</v>
      </c>
      <c r="F69" s="139">
        <v>18</v>
      </c>
      <c r="G69" s="139">
        <v>299.7</v>
      </c>
      <c r="H69" s="139">
        <v>34.651000000000003</v>
      </c>
      <c r="I69" s="139">
        <v>9.2319999999999993</v>
      </c>
      <c r="J69" s="139">
        <v>46.582900000000002</v>
      </c>
      <c r="K69" s="139">
        <v>142.0243333</v>
      </c>
      <c r="L69" s="191">
        <v>2292.08</v>
      </c>
      <c r="M69" s="139">
        <v>2</v>
      </c>
      <c r="N69" s="139">
        <v>34.735999999999997</v>
      </c>
      <c r="O69" s="80">
        <v>2126.92</v>
      </c>
      <c r="P69" s="80">
        <v>2</v>
      </c>
    </row>
    <row r="70" spans="1:16" s="139" customFormat="1" ht="15">
      <c r="A70" s="139" t="s">
        <v>641</v>
      </c>
      <c r="B70" s="139" t="s">
        <v>642</v>
      </c>
      <c r="C70" s="139" t="s">
        <v>650</v>
      </c>
      <c r="D70" s="139" t="s">
        <v>663</v>
      </c>
      <c r="E70" s="139" t="s">
        <v>664</v>
      </c>
      <c r="F70" s="139">
        <v>19</v>
      </c>
      <c r="G70" s="139">
        <v>225.1</v>
      </c>
      <c r="H70" s="139">
        <v>34.625999999999998</v>
      </c>
      <c r="I70" s="139">
        <v>9.2579999999999991</v>
      </c>
      <c r="J70" s="139">
        <v>46.582900000000002</v>
      </c>
      <c r="K70" s="139">
        <v>142.0243333</v>
      </c>
      <c r="L70" s="191">
        <v>2291.7199999999998</v>
      </c>
      <c r="M70" s="139">
        <v>6</v>
      </c>
      <c r="N70" s="139">
        <v>34.659999999999997</v>
      </c>
      <c r="O70" s="80">
        <v>2124.9690000000001</v>
      </c>
      <c r="P70" s="80">
        <v>2</v>
      </c>
    </row>
    <row r="71" spans="1:16" s="139" customFormat="1" ht="15">
      <c r="A71" s="139" t="s">
        <v>641</v>
      </c>
      <c r="B71" s="139" t="s">
        <v>642</v>
      </c>
      <c r="C71" s="139" t="s">
        <v>650</v>
      </c>
      <c r="D71" s="139" t="s">
        <v>665</v>
      </c>
      <c r="E71" s="139" t="s">
        <v>666</v>
      </c>
      <c r="F71" s="139">
        <v>20</v>
      </c>
      <c r="G71" s="139">
        <v>175</v>
      </c>
      <c r="H71" s="139">
        <v>34.658999999999999</v>
      </c>
      <c r="I71" s="139">
        <v>9.5280000000000005</v>
      </c>
      <c r="J71" s="139">
        <v>46.582900000000002</v>
      </c>
      <c r="K71" s="139">
        <v>142.0243333</v>
      </c>
      <c r="L71" s="191">
        <v>2293.27</v>
      </c>
      <c r="M71" s="139">
        <v>2</v>
      </c>
      <c r="N71" s="139">
        <v>34.69</v>
      </c>
      <c r="O71" s="80">
        <v>2123.1480000000001</v>
      </c>
      <c r="P71" s="80">
        <v>2</v>
      </c>
    </row>
    <row r="72" spans="1:16" s="139" customFormat="1" ht="15">
      <c r="A72" s="139" t="s">
        <v>641</v>
      </c>
      <c r="B72" s="139" t="s">
        <v>642</v>
      </c>
      <c r="C72" s="139" t="s">
        <v>650</v>
      </c>
      <c r="D72" s="139" t="s">
        <v>667</v>
      </c>
      <c r="E72" s="139" t="s">
        <v>668</v>
      </c>
      <c r="F72" s="139">
        <v>21</v>
      </c>
      <c r="G72" s="139">
        <v>124.9</v>
      </c>
      <c r="H72" s="139">
        <v>34.482999999999997</v>
      </c>
      <c r="I72" s="139">
        <v>10.083</v>
      </c>
      <c r="J72" s="139">
        <v>46.582900000000002</v>
      </c>
      <c r="K72" s="139">
        <v>142.0243333</v>
      </c>
      <c r="L72" s="191">
        <v>2288.79</v>
      </c>
      <c r="M72" s="139">
        <v>2</v>
      </c>
      <c r="N72" s="139">
        <v>34.557000000000002</v>
      </c>
      <c r="O72" s="80">
        <v>2108.5630000000001</v>
      </c>
      <c r="P72" s="80">
        <v>2</v>
      </c>
    </row>
    <row r="73" spans="1:16" s="139" customFormat="1" ht="15">
      <c r="A73" s="139" t="s">
        <v>641</v>
      </c>
      <c r="B73" s="139" t="s">
        <v>642</v>
      </c>
      <c r="C73" s="139" t="s">
        <v>650</v>
      </c>
      <c r="D73" s="139" t="s">
        <v>669</v>
      </c>
      <c r="E73" s="139" t="s">
        <v>670</v>
      </c>
      <c r="F73" s="139">
        <v>22</v>
      </c>
      <c r="G73" s="139">
        <v>75.7</v>
      </c>
      <c r="H73" s="139">
        <v>34.46</v>
      </c>
      <c r="I73" s="139">
        <v>10.096</v>
      </c>
      <c r="J73" s="139">
        <v>46.582900000000002</v>
      </c>
      <c r="K73" s="139">
        <v>142.0243333</v>
      </c>
      <c r="L73" s="191">
        <v>2287.42</v>
      </c>
      <c r="M73" s="139">
        <v>2</v>
      </c>
      <c r="N73" s="139">
        <v>34.524999999999999</v>
      </c>
      <c r="O73" s="80">
        <v>2102.8200000000002</v>
      </c>
      <c r="P73" s="80">
        <v>2</v>
      </c>
    </row>
    <row r="74" spans="1:16" s="194" customFormat="1" ht="15">
      <c r="A74" s="194" t="s">
        <v>641</v>
      </c>
      <c r="B74" s="194" t="s">
        <v>642</v>
      </c>
      <c r="C74" s="194" t="s">
        <v>650</v>
      </c>
      <c r="D74" s="194" t="s">
        <v>671</v>
      </c>
      <c r="E74" s="194" t="s">
        <v>672</v>
      </c>
      <c r="F74" s="194">
        <v>23</v>
      </c>
      <c r="G74" s="194">
        <v>23.2</v>
      </c>
      <c r="H74" s="194">
        <v>34.357999999999997</v>
      </c>
      <c r="I74" s="194">
        <v>9.9329999999999998</v>
      </c>
      <c r="J74" s="194">
        <v>46.582900000000002</v>
      </c>
      <c r="K74" s="194">
        <v>142.0243333</v>
      </c>
      <c r="L74" s="195">
        <v>2282.61</v>
      </c>
      <c r="M74" s="194">
        <v>2</v>
      </c>
      <c r="N74" s="194">
        <v>34.408000000000001</v>
      </c>
      <c r="O74" s="196">
        <v>2099.6190000000001</v>
      </c>
      <c r="P74" s="196">
        <v>2</v>
      </c>
    </row>
    <row r="75" spans="1:16" s="139" customFormat="1" ht="15">
      <c r="A75" s="139" t="s">
        <v>641</v>
      </c>
      <c r="B75" s="139" t="s">
        <v>642</v>
      </c>
      <c r="C75" s="139" t="s">
        <v>650</v>
      </c>
      <c r="D75" s="139" t="s">
        <v>673</v>
      </c>
      <c r="E75" s="139" t="s">
        <v>674</v>
      </c>
      <c r="F75" s="139">
        <v>24</v>
      </c>
      <c r="G75" s="139">
        <v>5.5</v>
      </c>
      <c r="H75" s="139">
        <v>34.287999999999997</v>
      </c>
      <c r="I75" s="139">
        <v>10.006</v>
      </c>
      <c r="J75" s="139">
        <v>46.582900000000002</v>
      </c>
      <c r="K75" s="139">
        <v>142.0243333</v>
      </c>
      <c r="L75" s="191">
        <v>2280.79</v>
      </c>
      <c r="M75" s="139">
        <v>2</v>
      </c>
      <c r="N75" s="139">
        <v>34.265000000000001</v>
      </c>
      <c r="O75" s="80">
        <v>2099.1790000000001</v>
      </c>
      <c r="P75" s="80">
        <v>2</v>
      </c>
    </row>
  </sheetData>
  <phoneticPr fontId="5" type="noConversion"/>
  <pageMargins left="0.35629921259842523" right="0.1594488188976378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99"/>
  <sheetViews>
    <sheetView topLeftCell="A4" workbookViewId="0">
      <selection activeCell="A23" sqref="A23:XFD23"/>
    </sheetView>
  </sheetViews>
  <sheetFormatPr baseColWidth="10" defaultColWidth="11" defaultRowHeight="16"/>
  <cols>
    <col min="1" max="1" width="25.1640625" customWidth="1"/>
    <col min="2" max="2" width="20" style="8" customWidth="1"/>
    <col min="3" max="3" width="19.33203125" customWidth="1"/>
    <col min="4" max="4" width="13.83203125" customWidth="1"/>
    <col min="5" max="5" width="20.33203125" customWidth="1"/>
    <col min="6" max="6" width="13.6640625" customWidth="1"/>
    <col min="7" max="7" width="11.83203125" bestFit="1" customWidth="1"/>
    <col min="8" max="8" width="16" customWidth="1"/>
    <col min="9" max="9" width="13.6640625" bestFit="1" customWidth="1"/>
    <col min="10" max="10" width="7.83203125" customWidth="1"/>
    <col min="12" max="12" width="6.1640625" customWidth="1"/>
    <col min="13" max="13" width="4.83203125" customWidth="1"/>
    <col min="14" max="14" width="11.6640625" customWidth="1"/>
    <col min="15" max="15" width="19.5" customWidth="1"/>
    <col min="16" max="16" width="14.1640625" customWidth="1"/>
    <col min="17" max="17" width="5" customWidth="1"/>
    <col min="18" max="18" width="18.33203125" customWidth="1"/>
    <col min="19" max="19" width="11" customWidth="1"/>
    <col min="20" max="20" width="21.1640625" customWidth="1"/>
    <col min="21" max="21" width="19.1640625" customWidth="1"/>
    <col min="23" max="24" width="17.1640625" customWidth="1"/>
  </cols>
  <sheetData>
    <row r="1" spans="1:33" ht="19">
      <c r="A1" s="6" t="s">
        <v>34</v>
      </c>
      <c r="B1" s="10" t="s">
        <v>21</v>
      </c>
      <c r="C1" s="7" t="s">
        <v>22</v>
      </c>
      <c r="Q1" s="8"/>
      <c r="R1" s="19"/>
      <c r="V1" s="85"/>
      <c r="AA1" s="83"/>
      <c r="AB1" s="83"/>
      <c r="AC1" s="83"/>
      <c r="AD1" s="83"/>
    </row>
    <row r="2" spans="1:33" ht="19">
      <c r="A2" s="15" t="s">
        <v>376</v>
      </c>
      <c r="F2" s="20"/>
      <c r="R2" s="8"/>
      <c r="S2" s="19"/>
      <c r="V2" s="86"/>
      <c r="Y2" s="121" t="s">
        <v>558</v>
      </c>
      <c r="Z2" s="24"/>
      <c r="AA2" s="27"/>
      <c r="AB2" s="14" t="s">
        <v>580</v>
      </c>
      <c r="AC2" s="24"/>
      <c r="AD2" s="27"/>
      <c r="AE2" s="83"/>
    </row>
    <row r="3" spans="1:33">
      <c r="A3" s="11" t="s">
        <v>377</v>
      </c>
      <c r="B3" s="8" t="s">
        <v>378</v>
      </c>
      <c r="C3" s="8" t="s">
        <v>379</v>
      </c>
      <c r="F3" s="8" t="s">
        <v>380</v>
      </c>
      <c r="G3" s="8" t="s">
        <v>381</v>
      </c>
      <c r="H3" s="8" t="s">
        <v>382</v>
      </c>
      <c r="I3" s="8" t="s">
        <v>599</v>
      </c>
      <c r="J3" s="117" t="s">
        <v>598</v>
      </c>
      <c r="K3" s="8"/>
      <c r="L3" s="8" t="s">
        <v>383</v>
      </c>
      <c r="M3" s="8"/>
      <c r="N3" s="8" t="s">
        <v>384</v>
      </c>
      <c r="O3" s="8" t="s">
        <v>385</v>
      </c>
      <c r="R3" s="8" t="s">
        <v>386</v>
      </c>
      <c r="S3" s="93" t="s">
        <v>484</v>
      </c>
      <c r="T3" s="8"/>
      <c r="U3" s="133" t="s">
        <v>553</v>
      </c>
      <c r="V3" s="87" t="s">
        <v>561</v>
      </c>
      <c r="X3" t="s">
        <v>586</v>
      </c>
      <c r="Y3" s="109" t="s">
        <v>380</v>
      </c>
      <c r="Z3" s="18" t="s">
        <v>381</v>
      </c>
      <c r="AA3" s="11" t="s">
        <v>382</v>
      </c>
      <c r="AB3" s="109" t="s">
        <v>380</v>
      </c>
      <c r="AC3" s="18" t="s">
        <v>381</v>
      </c>
      <c r="AD3" s="11" t="s">
        <v>382</v>
      </c>
    </row>
    <row r="4" spans="1:33" ht="19">
      <c r="A4" s="21"/>
      <c r="B4"/>
      <c r="F4" s="8" t="s">
        <v>387</v>
      </c>
      <c r="G4" s="8" t="s">
        <v>388</v>
      </c>
      <c r="H4" s="8" t="s">
        <v>389</v>
      </c>
      <c r="J4" s="118"/>
      <c r="K4" s="8"/>
      <c r="L4" s="8" t="s">
        <v>387</v>
      </c>
      <c r="M4" s="8"/>
      <c r="N4" s="8" t="s">
        <v>387</v>
      </c>
      <c r="R4" s="8"/>
      <c r="S4" s="93" t="s">
        <v>490</v>
      </c>
      <c r="U4" s="8" t="s">
        <v>552</v>
      </c>
      <c r="V4" s="87"/>
      <c r="W4" t="s">
        <v>554</v>
      </c>
      <c r="X4" t="s">
        <v>587</v>
      </c>
      <c r="Y4" s="110" t="s">
        <v>387</v>
      </c>
      <c r="Z4" s="39" t="s">
        <v>388</v>
      </c>
      <c r="AA4" s="122" t="s">
        <v>389</v>
      </c>
      <c r="AB4" s="142" t="s">
        <v>585</v>
      </c>
      <c r="AC4" s="143" t="s">
        <v>585</v>
      </c>
      <c r="AD4" s="144" t="s">
        <v>585</v>
      </c>
      <c r="AE4" t="s">
        <v>584</v>
      </c>
      <c r="AF4" s="225" t="s">
        <v>599</v>
      </c>
      <c r="AG4" s="225" t="s">
        <v>598</v>
      </c>
    </row>
    <row r="5" spans="1:33">
      <c r="A5" s="22">
        <v>3956</v>
      </c>
      <c r="B5" s="23">
        <v>2</v>
      </c>
      <c r="C5" s="23" t="s">
        <v>390</v>
      </c>
      <c r="D5" s="24"/>
      <c r="F5" s="25">
        <v>5.1749999999999998</v>
      </c>
      <c r="G5" s="25">
        <v>0.61199999999999999</v>
      </c>
      <c r="H5" s="26">
        <v>1.7709999999999999</v>
      </c>
      <c r="I5" s="19">
        <f>F5/G5</f>
        <v>8.4558823529411757</v>
      </c>
      <c r="J5" s="168">
        <f>F5/H5</f>
        <v>2.9220779220779223</v>
      </c>
      <c r="K5" s="25"/>
      <c r="L5" s="25">
        <v>1.7999999999999999E-2</v>
      </c>
      <c r="M5" s="25"/>
      <c r="N5" s="25">
        <v>0.14399999999999999</v>
      </c>
      <c r="O5" s="14" t="s">
        <v>63</v>
      </c>
      <c r="P5" s="24"/>
      <c r="Q5" s="24"/>
      <c r="R5" s="108" t="str">
        <f>MID(O5,19,19)</f>
        <v>03/30/2015 17:00:00</v>
      </c>
      <c r="S5" s="94">
        <v>34.594000000000001</v>
      </c>
      <c r="T5" s="97">
        <v>42093.708333333336</v>
      </c>
      <c r="U5">
        <v>34.926699999999997</v>
      </c>
      <c r="V5" s="86">
        <f>S5/U5*100</f>
        <v>99.047433625278089</v>
      </c>
      <c r="W5" s="100">
        <f>weights!M5</f>
        <v>460.21</v>
      </c>
      <c r="X5" s="100">
        <f>(W5-(W5*V5/100))/AE5</f>
        <v>4.2707073097070642</v>
      </c>
      <c r="Y5" s="40">
        <f>F5/(V5/100)</f>
        <v>5.2247693964271251</v>
      </c>
      <c r="Z5" s="40">
        <f>G5/(V5/100)</f>
        <v>0.61788577209920792</v>
      </c>
      <c r="AA5" s="40">
        <f>H5/(V5/100)</f>
        <v>1.7880321934439496</v>
      </c>
      <c r="AB5" s="40">
        <f>Y5/AE5</f>
        <v>5.0899748558968625</v>
      </c>
      <c r="AC5" s="40">
        <f>Z5/AE5</f>
        <v>0.60194485252345509</v>
      </c>
      <c r="AD5" s="40">
        <f>AA5/AE5</f>
        <v>1.7419025062402596</v>
      </c>
      <c r="AE5" s="141">
        <v>1.0264823588222838</v>
      </c>
      <c r="AF5" s="19">
        <f>AB5/AC5</f>
        <v>8.4558823529411757</v>
      </c>
      <c r="AG5" s="167">
        <f>AB5/AD5</f>
        <v>2.9220779220779223</v>
      </c>
    </row>
    <row r="6" spans="1:33">
      <c r="A6" s="28">
        <v>3957</v>
      </c>
      <c r="B6" s="18">
        <v>4</v>
      </c>
      <c r="C6" s="18" t="s">
        <v>390</v>
      </c>
      <c r="D6" s="29"/>
      <c r="F6" s="30">
        <v>5.2649999999999997</v>
      </c>
      <c r="G6" s="30">
        <v>0.58599999999999997</v>
      </c>
      <c r="H6" s="30">
        <v>0.94899999999999995</v>
      </c>
      <c r="I6" s="19">
        <f t="shared" ref="I6:I30" si="0">F6/G6</f>
        <v>8.9846416382252556</v>
      </c>
      <c r="J6" s="166">
        <f t="shared" ref="J6:J30" si="1">F6/H6</f>
        <v>5.5479452054794516</v>
      </c>
      <c r="K6" s="30"/>
      <c r="L6" s="30">
        <v>2.4E-2</v>
      </c>
      <c r="M6" s="30"/>
      <c r="N6" s="30">
        <v>0.19400000000000001</v>
      </c>
      <c r="O6" s="12" t="s">
        <v>65</v>
      </c>
      <c r="P6" s="29"/>
      <c r="Q6" s="29"/>
      <c r="R6" s="107" t="str">
        <f t="shared" ref="R6:R28" si="2">MID(O6,19,19)</f>
        <v>04/14/2015 17:00:00</v>
      </c>
      <c r="S6" s="119">
        <v>35.203000000000003</v>
      </c>
      <c r="T6" s="97">
        <v>42108.708333333336</v>
      </c>
      <c r="U6">
        <v>34.935299999999998</v>
      </c>
      <c r="V6" s="120">
        <f>AVERAGE(V7:V9)</f>
        <v>99.204514520551797</v>
      </c>
      <c r="W6" s="100">
        <f>weights!M6</f>
        <v>466.85999999999996</v>
      </c>
      <c r="X6" s="100">
        <f t="shared" ref="X6:X28" si="3">(W6-(W6*V6/100))/AE6</f>
        <v>3.6178494633016216</v>
      </c>
      <c r="Y6" s="40">
        <f t="shared" ref="Y6:Y28" si="4">F6/(V6/100)</f>
        <v>5.3072181497438518</v>
      </c>
      <c r="Z6" s="40">
        <f t="shared" ref="Z6:Z28" si="5">G6/(V6/100)</f>
        <v>0.59069892416902126</v>
      </c>
      <c r="AA6" s="40">
        <f t="shared" ref="AA6:AA28" si="6">H6/(V6/100)</f>
        <v>0.95660969118839789</v>
      </c>
      <c r="AB6" s="40">
        <f t="shared" ref="AB6:AB28" si="7">Y6/AE6</f>
        <v>5.1700948330533381</v>
      </c>
      <c r="AC6" s="40">
        <f t="shared" ref="AC6:AC28" si="8">Z6/AE6</f>
        <v>0.57543695577763654</v>
      </c>
      <c r="AD6" s="40">
        <f t="shared" ref="AD6:AD28" si="9">AA6/AE6</f>
        <v>0.93189363657504609</v>
      </c>
      <c r="AE6" s="141">
        <v>1.0265223987409011</v>
      </c>
      <c r="AF6" s="19">
        <f t="shared" ref="AF6:AF28" si="10">AB6/AC6</f>
        <v>8.9846416382252556</v>
      </c>
      <c r="AG6" s="19">
        <f t="shared" ref="AG6:AG39" si="11">AB6/AD6</f>
        <v>5.5479452054794525</v>
      </c>
    </row>
    <row r="7" spans="1:33">
      <c r="A7" s="28">
        <v>3958</v>
      </c>
      <c r="B7" s="18">
        <v>6</v>
      </c>
      <c r="C7" s="18" t="s">
        <v>390</v>
      </c>
      <c r="D7" s="29"/>
      <c r="F7" s="30">
        <v>6.2439999999999998</v>
      </c>
      <c r="G7" s="30">
        <v>0.67500000000000004</v>
      </c>
      <c r="H7" s="30">
        <v>1.232</v>
      </c>
      <c r="I7" s="19">
        <f t="shared" si="0"/>
        <v>9.2503703703703692</v>
      </c>
      <c r="J7" s="166">
        <f t="shared" si="1"/>
        <v>5.0681818181818183</v>
      </c>
      <c r="K7" s="30"/>
      <c r="L7" s="30">
        <v>1.6E-2</v>
      </c>
      <c r="M7" s="30"/>
      <c r="N7" s="30">
        <v>0.247</v>
      </c>
      <c r="O7" s="12" t="s">
        <v>67</v>
      </c>
      <c r="P7" s="29"/>
      <c r="Q7" s="29"/>
      <c r="R7" s="107" t="str">
        <f t="shared" si="2"/>
        <v>04/29/2015 17:00:00</v>
      </c>
      <c r="S7" s="94">
        <v>34.67</v>
      </c>
      <c r="T7" s="97">
        <v>42123.708333333336</v>
      </c>
      <c r="U7">
        <v>34.903100000000002</v>
      </c>
      <c r="V7" s="86">
        <f t="shared" ref="V7:V28" si="12">S7/U7*100</f>
        <v>99.332151012374254</v>
      </c>
      <c r="W7" s="100">
        <f>weights!M7</f>
        <v>461.34</v>
      </c>
      <c r="X7" s="100">
        <f t="shared" si="3"/>
        <v>3.0013080785034099</v>
      </c>
      <c r="Y7" s="40">
        <f t="shared" si="4"/>
        <v>6.2859808595327369</v>
      </c>
      <c r="Z7" s="40">
        <f t="shared" si="5"/>
        <v>0.6795382895875397</v>
      </c>
      <c r="AA7" s="40">
        <f t="shared" si="6"/>
        <v>1.2402832189212576</v>
      </c>
      <c r="AB7" s="40">
        <f t="shared" si="7"/>
        <v>6.1232818230097532</v>
      </c>
      <c r="AC7" s="40">
        <f t="shared" si="8"/>
        <v>0.66194990879749904</v>
      </c>
      <c r="AD7" s="40">
        <f t="shared" si="9"/>
        <v>1.2081811668718796</v>
      </c>
      <c r="AE7" s="141">
        <v>1.0265705615429297</v>
      </c>
      <c r="AF7" s="19">
        <f t="shared" si="10"/>
        <v>9.2503703703703692</v>
      </c>
      <c r="AG7" s="19">
        <f t="shared" si="11"/>
        <v>5.0681818181818183</v>
      </c>
    </row>
    <row r="8" spans="1:33">
      <c r="A8" s="28">
        <v>3959</v>
      </c>
      <c r="B8" s="18">
        <v>8</v>
      </c>
      <c r="C8" s="18" t="s">
        <v>390</v>
      </c>
      <c r="D8" s="29"/>
      <c r="F8" s="30">
        <v>8.5280000000000005</v>
      </c>
      <c r="G8" s="30">
        <v>0.77700000000000002</v>
      </c>
      <c r="H8" s="30">
        <v>1.74</v>
      </c>
      <c r="I8" s="19">
        <f t="shared" si="0"/>
        <v>10.975546975546976</v>
      </c>
      <c r="J8" s="166">
        <f t="shared" si="1"/>
        <v>4.9011494252873566</v>
      </c>
      <c r="K8" s="30"/>
      <c r="L8" s="30">
        <v>-2E-3</v>
      </c>
      <c r="M8" s="30"/>
      <c r="N8" s="30">
        <v>0.35099999999999998</v>
      </c>
      <c r="O8" s="12" t="s">
        <v>69</v>
      </c>
      <c r="P8" s="29"/>
      <c r="Q8" s="29"/>
      <c r="R8" s="107" t="str">
        <f t="shared" si="2"/>
        <v>05/14/2015 17:00:00</v>
      </c>
      <c r="S8" s="94">
        <v>34.476999999999997</v>
      </c>
      <c r="T8" s="97">
        <v>42138.708333333336</v>
      </c>
      <c r="U8">
        <v>34.780299999999997</v>
      </c>
      <c r="V8" s="86">
        <f t="shared" si="12"/>
        <v>99.127954617987768</v>
      </c>
      <c r="W8" s="100">
        <f>weights!M8</f>
        <v>463.33</v>
      </c>
      <c r="X8" s="100">
        <f t="shared" si="3"/>
        <v>3.9356652934895928</v>
      </c>
      <c r="Y8" s="40">
        <f t="shared" si="4"/>
        <v>8.6030222583171394</v>
      </c>
      <c r="Z8" s="40">
        <f t="shared" si="5"/>
        <v>0.78383540041186883</v>
      </c>
      <c r="AA8" s="40">
        <f t="shared" si="6"/>
        <v>1.755307074281405</v>
      </c>
      <c r="AB8" s="40">
        <f t="shared" si="7"/>
        <v>8.3799165892808993</v>
      </c>
      <c r="AC8" s="40">
        <f t="shared" si="8"/>
        <v>0.7635078787372489</v>
      </c>
      <c r="AD8" s="40">
        <f t="shared" si="9"/>
        <v>1.7097859832726034</v>
      </c>
      <c r="AE8" s="141">
        <v>1.0266238531922411</v>
      </c>
      <c r="AF8" s="19">
        <f t="shared" si="10"/>
        <v>10.975546975546976</v>
      </c>
      <c r="AG8" s="19">
        <f t="shared" si="11"/>
        <v>4.9011494252873575</v>
      </c>
    </row>
    <row r="9" spans="1:33">
      <c r="A9" s="28">
        <v>3960</v>
      </c>
      <c r="B9" s="18">
        <v>10</v>
      </c>
      <c r="C9" s="18" t="s">
        <v>390</v>
      </c>
      <c r="D9" s="29"/>
      <c r="F9" s="30">
        <v>10.948</v>
      </c>
      <c r="G9" s="30">
        <v>1.071</v>
      </c>
      <c r="H9" s="30">
        <v>2.34</v>
      </c>
      <c r="I9" s="19">
        <f t="shared" si="0"/>
        <v>10.222222222222223</v>
      </c>
      <c r="J9" s="166">
        <f t="shared" si="1"/>
        <v>4.6786324786324789</v>
      </c>
      <c r="K9" s="30"/>
      <c r="L9" s="30">
        <v>2.1000000000000001E-2</v>
      </c>
      <c r="M9" s="30"/>
      <c r="N9" s="30">
        <v>0.34899999999999998</v>
      </c>
      <c r="O9" s="12" t="s">
        <v>71</v>
      </c>
      <c r="P9" s="29"/>
      <c r="Q9" s="29"/>
      <c r="R9" s="107" t="str">
        <f t="shared" si="2"/>
        <v>05/29/2015 17:00:00</v>
      </c>
      <c r="S9" s="94">
        <v>34.341000000000001</v>
      </c>
      <c r="T9" s="97">
        <v>42153.708333333336</v>
      </c>
      <c r="U9">
        <v>34.6342</v>
      </c>
      <c r="V9" s="86">
        <f t="shared" si="12"/>
        <v>99.153437931293354</v>
      </c>
      <c r="W9" s="100">
        <f>weights!M9</f>
        <v>465.71999999999997</v>
      </c>
      <c r="X9" s="100">
        <f t="shared" si="3"/>
        <v>3.8402115296959694</v>
      </c>
      <c r="Y9" s="40">
        <f t="shared" si="4"/>
        <v>11.041472921580617</v>
      </c>
      <c r="Z9" s="40">
        <f t="shared" si="5"/>
        <v>1.0801440901546255</v>
      </c>
      <c r="AA9" s="40">
        <f t="shared" si="6"/>
        <v>2.3599786843714505</v>
      </c>
      <c r="AB9" s="40">
        <f t="shared" si="7"/>
        <v>10.75470406913726</v>
      </c>
      <c r="AC9" s="40">
        <f t="shared" si="8"/>
        <v>1.0520906154590797</v>
      </c>
      <c r="AD9" s="40">
        <f t="shared" si="9"/>
        <v>2.2986853783139556</v>
      </c>
      <c r="AE9" s="141">
        <v>1.0266645042578435</v>
      </c>
      <c r="AF9" s="19">
        <f t="shared" si="10"/>
        <v>10.222222222222223</v>
      </c>
      <c r="AG9" s="19">
        <f t="shared" si="11"/>
        <v>4.6786324786324789</v>
      </c>
    </row>
    <row r="10" spans="1:33">
      <c r="A10" s="28">
        <v>3961</v>
      </c>
      <c r="B10" s="18">
        <v>12</v>
      </c>
      <c r="C10" s="18" t="s">
        <v>390</v>
      </c>
      <c r="D10" s="29"/>
      <c r="F10" s="30">
        <v>10.93</v>
      </c>
      <c r="G10" s="30">
        <v>0.92300000000000004</v>
      </c>
      <c r="H10" s="30">
        <v>2.4289999999999998</v>
      </c>
      <c r="I10" s="19">
        <f t="shared" si="0"/>
        <v>11.841820151679306</v>
      </c>
      <c r="J10" s="166">
        <f t="shared" si="1"/>
        <v>4.4997941539728288</v>
      </c>
      <c r="K10" s="30"/>
      <c r="L10" s="30">
        <v>-4.0000000000000001E-3</v>
      </c>
      <c r="M10" s="30"/>
      <c r="N10" s="30">
        <v>0.29099999999999998</v>
      </c>
      <c r="O10" s="12" t="s">
        <v>73</v>
      </c>
      <c r="P10" s="29"/>
      <c r="Q10" s="29"/>
      <c r="R10" s="107" t="str">
        <f t="shared" si="2"/>
        <v>06/13/2015 17:00:00</v>
      </c>
      <c r="S10" s="94">
        <v>34.555999999999997</v>
      </c>
      <c r="T10" s="97">
        <v>42168.708333333336</v>
      </c>
      <c r="U10">
        <v>34.703299999999999</v>
      </c>
      <c r="V10" s="86">
        <f t="shared" si="12"/>
        <v>99.575544688833631</v>
      </c>
      <c r="W10" s="100">
        <f>weights!M10</f>
        <v>440.4</v>
      </c>
      <c r="X10" s="100">
        <f t="shared" si="3"/>
        <v>1.8206464299377487</v>
      </c>
      <c r="Y10" s="40">
        <f t="shared" si="4"/>
        <v>10.976590722305822</v>
      </c>
      <c r="Z10" s="40">
        <f t="shared" si="5"/>
        <v>0.92693442238685031</v>
      </c>
      <c r="AA10" s="40">
        <f t="shared" si="6"/>
        <v>2.4393539674730871</v>
      </c>
      <c r="AB10" s="40">
        <f t="shared" si="7"/>
        <v>10.690888560032839</v>
      </c>
      <c r="AC10" s="40">
        <f t="shared" si="8"/>
        <v>0.90280788114458466</v>
      </c>
      <c r="AD10" s="40">
        <f t="shared" si="9"/>
        <v>2.3758616937163555</v>
      </c>
      <c r="AE10" s="141">
        <v>1.0267238930299079</v>
      </c>
      <c r="AF10" s="19">
        <f t="shared" si="10"/>
        <v>11.841820151679306</v>
      </c>
      <c r="AG10" s="19">
        <f t="shared" si="11"/>
        <v>4.4997941539728288</v>
      </c>
    </row>
    <row r="11" spans="1:33">
      <c r="A11" s="28">
        <v>3962</v>
      </c>
      <c r="B11" s="18">
        <v>14</v>
      </c>
      <c r="C11" s="18" t="s">
        <v>390</v>
      </c>
      <c r="D11" s="29"/>
      <c r="F11" s="30">
        <v>14.897</v>
      </c>
      <c r="G11" s="30">
        <v>1.2529999999999999</v>
      </c>
      <c r="H11" s="30">
        <v>3.6560000000000001</v>
      </c>
      <c r="I11" s="19">
        <f t="shared" si="0"/>
        <v>11.889066241021549</v>
      </c>
      <c r="J11" s="166">
        <f t="shared" si="1"/>
        <v>4.0746717724288839</v>
      </c>
      <c r="K11" s="30"/>
      <c r="L11" s="30">
        <v>-4.0000000000000001E-3</v>
      </c>
      <c r="M11" s="30"/>
      <c r="N11" s="30">
        <v>0.20100000000000001</v>
      </c>
      <c r="O11" s="12" t="s">
        <v>75</v>
      </c>
      <c r="P11" s="29"/>
      <c r="Q11" s="29"/>
      <c r="R11" s="107" t="str">
        <f t="shared" si="2"/>
        <v>06/28/2015 17:00:00</v>
      </c>
      <c r="S11" s="94">
        <v>34.216000000000001</v>
      </c>
      <c r="T11" s="97">
        <v>42183.708333333336</v>
      </c>
      <c r="U11">
        <v>34.458799999999997</v>
      </c>
      <c r="V11" s="86">
        <f t="shared" si="12"/>
        <v>99.295390437275827</v>
      </c>
      <c r="W11" s="100">
        <f>weights!M11</f>
        <v>447.37</v>
      </c>
      <c r="X11" s="100">
        <f t="shared" si="3"/>
        <v>3.0700665916734637</v>
      </c>
      <c r="Y11" s="40">
        <f t="shared" si="4"/>
        <v>15.002710533083935</v>
      </c>
      <c r="Z11" s="40">
        <f t="shared" si="5"/>
        <v>1.2618914075286414</v>
      </c>
      <c r="AA11" s="40">
        <f t="shared" si="6"/>
        <v>3.6819433247603457</v>
      </c>
      <c r="AB11" s="40">
        <f t="shared" si="7"/>
        <v>14.61174670467147</v>
      </c>
      <c r="AC11" s="40">
        <f t="shared" si="8"/>
        <v>1.2290070900821206</v>
      </c>
      <c r="AD11" s="40">
        <f t="shared" si="9"/>
        <v>3.5859935525460762</v>
      </c>
      <c r="AE11" s="141">
        <v>1.0267568167115484</v>
      </c>
      <c r="AF11" s="19">
        <f t="shared" si="10"/>
        <v>11.889066241021549</v>
      </c>
      <c r="AG11" s="19">
        <f t="shared" si="11"/>
        <v>4.0746717724288839</v>
      </c>
    </row>
    <row r="12" spans="1:33">
      <c r="A12" s="28">
        <v>3963</v>
      </c>
      <c r="B12" s="18">
        <v>16</v>
      </c>
      <c r="C12" s="18" t="s">
        <v>390</v>
      </c>
      <c r="D12" s="29"/>
      <c r="F12" s="30">
        <v>10.064</v>
      </c>
      <c r="G12" s="30">
        <v>0.86899999999999999</v>
      </c>
      <c r="H12" s="31">
        <v>2.75</v>
      </c>
      <c r="I12" s="19">
        <f t="shared" si="0"/>
        <v>11.581127733026467</v>
      </c>
      <c r="J12" s="166">
        <f t="shared" si="1"/>
        <v>3.6596363636363636</v>
      </c>
      <c r="K12" s="30"/>
      <c r="L12" s="30">
        <v>-4.0000000000000001E-3</v>
      </c>
      <c r="M12" s="30"/>
      <c r="N12" s="30">
        <v>2.3E-2</v>
      </c>
      <c r="O12" s="12" t="s">
        <v>77</v>
      </c>
      <c r="P12" s="29"/>
      <c r="Q12" s="29"/>
      <c r="R12" s="107" t="str">
        <f t="shared" si="2"/>
        <v>07/13/2015 17:00:00</v>
      </c>
      <c r="S12" s="94">
        <v>34.732999999999997</v>
      </c>
      <c r="T12" s="97">
        <v>42198.708333333336</v>
      </c>
      <c r="U12">
        <v>34.980499999999999</v>
      </c>
      <c r="V12" s="86">
        <f t="shared" si="12"/>
        <v>99.292462943640032</v>
      </c>
      <c r="W12" s="100">
        <f>weights!M12</f>
        <v>469.26</v>
      </c>
      <c r="X12" s="100">
        <f t="shared" si="3"/>
        <v>3.2336461160038499</v>
      </c>
      <c r="Y12" s="40">
        <f t="shared" si="4"/>
        <v>10.135713931995507</v>
      </c>
      <c r="Z12" s="40">
        <f t="shared" si="5"/>
        <v>0.87519230990700481</v>
      </c>
      <c r="AA12" s="40">
        <f t="shared" si="6"/>
        <v>2.7695959174272304</v>
      </c>
      <c r="AB12" s="40">
        <f t="shared" si="7"/>
        <v>9.8715217730347558</v>
      </c>
      <c r="AC12" s="40">
        <f t="shared" si="8"/>
        <v>0.85238001001263941</v>
      </c>
      <c r="AD12" s="40">
        <f t="shared" si="9"/>
        <v>2.6974050949767072</v>
      </c>
      <c r="AE12" s="141">
        <v>1.0267630629841109</v>
      </c>
      <c r="AF12" s="19">
        <f t="shared" si="10"/>
        <v>11.581127733026467</v>
      </c>
      <c r="AG12" s="19">
        <f t="shared" si="11"/>
        <v>3.6596363636363631</v>
      </c>
    </row>
    <row r="13" spans="1:33">
      <c r="A13" s="28">
        <v>3964</v>
      </c>
      <c r="B13" s="18">
        <v>18</v>
      </c>
      <c r="C13" s="18" t="s">
        <v>390</v>
      </c>
      <c r="D13" s="29"/>
      <c r="F13" s="30">
        <v>13.792999999999999</v>
      </c>
      <c r="G13" s="30">
        <v>1.0740000000000001</v>
      </c>
      <c r="H13" s="30">
        <v>3.5</v>
      </c>
      <c r="I13" s="19">
        <f t="shared" si="0"/>
        <v>12.84264432029795</v>
      </c>
      <c r="J13" s="166">
        <f t="shared" si="1"/>
        <v>3.9408571428571428</v>
      </c>
      <c r="K13" s="30"/>
      <c r="L13" s="30">
        <v>-4.0000000000000001E-3</v>
      </c>
      <c r="M13" s="30"/>
      <c r="N13" s="30">
        <v>6.3E-2</v>
      </c>
      <c r="O13" s="12" t="s">
        <v>79</v>
      </c>
      <c r="P13" s="29"/>
      <c r="Q13" s="29"/>
      <c r="R13" s="107" t="str">
        <f t="shared" si="2"/>
        <v>07/28/2015 17:00:00</v>
      </c>
      <c r="S13" s="94">
        <v>34.097000000000001</v>
      </c>
      <c r="T13" s="97">
        <v>42213.708333333336</v>
      </c>
      <c r="U13">
        <v>34.562899999999999</v>
      </c>
      <c r="V13" s="86">
        <f t="shared" si="12"/>
        <v>98.652022833732133</v>
      </c>
      <c r="W13" s="100">
        <f>weights!M13</f>
        <v>459.16999999999996</v>
      </c>
      <c r="X13" s="100">
        <f t="shared" si="3"/>
        <v>6.0280282948165729</v>
      </c>
      <c r="Y13" s="40">
        <f t="shared" si="4"/>
        <v>13.981466982432471</v>
      </c>
      <c r="Z13" s="40">
        <f t="shared" si="5"/>
        <v>1.0886750916502919</v>
      </c>
      <c r="AA13" s="40">
        <f t="shared" si="6"/>
        <v>3.5478238554711554</v>
      </c>
      <c r="AB13" s="40">
        <f t="shared" si="7"/>
        <v>13.616703546512012</v>
      </c>
      <c r="AC13" s="40">
        <f t="shared" si="8"/>
        <v>1.0602725736934606</v>
      </c>
      <c r="AD13" s="40">
        <f t="shared" si="9"/>
        <v>3.4552644394107186</v>
      </c>
      <c r="AE13" s="141">
        <v>1.0267879398765272</v>
      </c>
      <c r="AF13" s="19">
        <f t="shared" si="10"/>
        <v>12.84264432029795</v>
      </c>
      <c r="AG13" s="19">
        <f t="shared" si="11"/>
        <v>3.9408571428571428</v>
      </c>
    </row>
    <row r="14" spans="1:33">
      <c r="A14" s="28">
        <v>3965</v>
      </c>
      <c r="B14" s="18">
        <v>20</v>
      </c>
      <c r="C14" s="18" t="s">
        <v>390</v>
      </c>
      <c r="D14" s="29"/>
      <c r="F14" s="30">
        <v>14.986000000000001</v>
      </c>
      <c r="G14" s="30">
        <v>1.141</v>
      </c>
      <c r="H14" s="30">
        <v>3.7629999999999999</v>
      </c>
      <c r="I14" s="19">
        <f t="shared" si="0"/>
        <v>13.134092900964067</v>
      </c>
      <c r="J14" s="166">
        <f t="shared" si="1"/>
        <v>3.9824608025511563</v>
      </c>
      <c r="K14" s="30"/>
      <c r="L14" s="30">
        <v>-4.0000000000000001E-3</v>
      </c>
      <c r="M14" s="30"/>
      <c r="N14" s="30">
        <v>1.6E-2</v>
      </c>
      <c r="O14" s="12" t="s">
        <v>81</v>
      </c>
      <c r="P14" s="29"/>
      <c r="Q14" s="29"/>
      <c r="R14" s="107" t="str">
        <f t="shared" si="2"/>
        <v>08/12/2015 17:00:00</v>
      </c>
      <c r="S14" s="94">
        <v>33.939</v>
      </c>
      <c r="T14" s="97">
        <v>42228.708333333336</v>
      </c>
      <c r="U14">
        <v>34.589399999999998</v>
      </c>
      <c r="V14" s="86">
        <f t="shared" si="12"/>
        <v>98.119655154469299</v>
      </c>
      <c r="W14" s="100">
        <f>weights!M14</f>
        <v>469.2</v>
      </c>
      <c r="X14" s="100">
        <f t="shared" si="3"/>
        <v>8.5920750195576847</v>
      </c>
      <c r="Y14" s="40">
        <f t="shared" si="4"/>
        <v>15.27318861486785</v>
      </c>
      <c r="Z14" s="40">
        <f t="shared" si="5"/>
        <v>1.1628658888004948</v>
      </c>
      <c r="AA14" s="40">
        <f t="shared" si="6"/>
        <v>3.8351133563157425</v>
      </c>
      <c r="AB14" s="40">
        <f t="shared" si="7"/>
        <v>14.874153806321145</v>
      </c>
      <c r="AC14" s="40">
        <f t="shared" si="8"/>
        <v>1.1324842848667038</v>
      </c>
      <c r="AD14" s="40">
        <f t="shared" si="9"/>
        <v>3.734915305831207</v>
      </c>
      <c r="AE14" s="141">
        <v>1.0268273956113809</v>
      </c>
      <c r="AF14" s="19">
        <f t="shared" si="10"/>
        <v>13.134092900964069</v>
      </c>
      <c r="AG14" s="19">
        <f t="shared" si="11"/>
        <v>3.9824608025511559</v>
      </c>
    </row>
    <row r="15" spans="1:33">
      <c r="A15" s="28">
        <v>3966</v>
      </c>
      <c r="B15" s="18">
        <v>22</v>
      </c>
      <c r="C15" s="18" t="s">
        <v>390</v>
      </c>
      <c r="D15" s="29"/>
      <c r="F15" s="30">
        <v>15.079000000000001</v>
      </c>
      <c r="G15" s="30">
        <v>1.145</v>
      </c>
      <c r="H15" s="30">
        <v>4.5519999999999996</v>
      </c>
      <c r="I15" s="19">
        <f t="shared" si="0"/>
        <v>13.16943231441048</v>
      </c>
      <c r="J15" s="166">
        <f t="shared" si="1"/>
        <v>3.3126098418277685</v>
      </c>
      <c r="K15" s="30"/>
      <c r="L15" s="30">
        <v>-4.0000000000000001E-3</v>
      </c>
      <c r="M15" s="30"/>
      <c r="N15" s="30">
        <v>3.4000000000000002E-2</v>
      </c>
      <c r="O15" s="12" t="s">
        <v>83</v>
      </c>
      <c r="P15" s="29"/>
      <c r="Q15" s="29"/>
      <c r="R15" s="107" t="str">
        <f t="shared" si="2"/>
        <v>08/27/2015 17:00:00</v>
      </c>
      <c r="S15" s="94">
        <v>33.904000000000003</v>
      </c>
      <c r="T15" s="97">
        <v>42243.708333333336</v>
      </c>
      <c r="U15">
        <v>34.593000000000004</v>
      </c>
      <c r="V15" s="86">
        <f t="shared" si="12"/>
        <v>98.008267568583236</v>
      </c>
      <c r="W15" s="100">
        <f>weights!M15</f>
        <v>434.39</v>
      </c>
      <c r="X15" s="100">
        <f t="shared" si="3"/>
        <v>8.4257184463281796</v>
      </c>
      <c r="Y15" s="40">
        <f t="shared" si="4"/>
        <v>15.385436733128834</v>
      </c>
      <c r="Z15" s="40">
        <f t="shared" si="5"/>
        <v>1.1682687883435583</v>
      </c>
      <c r="AA15" s="40">
        <f t="shared" si="6"/>
        <v>4.6445061349693244</v>
      </c>
      <c r="AB15" s="40">
        <f t="shared" si="7"/>
        <v>14.983247636780403</v>
      </c>
      <c r="AC15" s="40">
        <f t="shared" si="8"/>
        <v>1.1377291958427986</v>
      </c>
      <c r="AD15" s="40">
        <f t="shared" si="9"/>
        <v>4.5230945846955626</v>
      </c>
      <c r="AE15" s="141">
        <v>1.0268425848719973</v>
      </c>
      <c r="AF15" s="19">
        <f t="shared" si="10"/>
        <v>13.16943231441048</v>
      </c>
      <c r="AG15" s="19">
        <f t="shared" si="11"/>
        <v>3.3126098418277685</v>
      </c>
    </row>
    <row r="16" spans="1:33">
      <c r="A16" s="28">
        <v>3967</v>
      </c>
      <c r="B16" s="18">
        <v>24</v>
      </c>
      <c r="C16" s="18" t="s">
        <v>390</v>
      </c>
      <c r="D16" s="29"/>
      <c r="F16" s="30">
        <v>14.925000000000001</v>
      </c>
      <c r="G16" s="30">
        <v>1.22</v>
      </c>
      <c r="H16" s="30">
        <v>3.7349999999999999</v>
      </c>
      <c r="I16" s="19">
        <f t="shared" si="0"/>
        <v>12.233606557377049</v>
      </c>
      <c r="J16" s="166">
        <f t="shared" si="1"/>
        <v>3.9959839357429723</v>
      </c>
      <c r="K16" s="30"/>
      <c r="L16" s="30">
        <v>1E-3</v>
      </c>
      <c r="M16" s="30"/>
      <c r="N16" s="30">
        <v>0.06</v>
      </c>
      <c r="O16" s="12" t="s">
        <v>85</v>
      </c>
      <c r="P16" s="29"/>
      <c r="Q16" s="29"/>
      <c r="R16" s="107" t="str">
        <f t="shared" si="2"/>
        <v>09/11/2015 17:00:00</v>
      </c>
      <c r="S16" s="94">
        <v>34.228000000000002</v>
      </c>
      <c r="T16" s="97">
        <v>42258.708333333336</v>
      </c>
      <c r="U16">
        <v>34.606400000000001</v>
      </c>
      <c r="V16" s="86">
        <f t="shared" si="12"/>
        <v>98.906560636182903</v>
      </c>
      <c r="W16" s="100">
        <f>weights!M16</f>
        <v>474.38</v>
      </c>
      <c r="X16" s="100">
        <f t="shared" si="3"/>
        <v>5.0514743759277723</v>
      </c>
      <c r="Y16" s="40">
        <f t="shared" si="4"/>
        <v>15.09</v>
      </c>
      <c r="Z16" s="40">
        <f t="shared" si="5"/>
        <v>1.2334874371859297</v>
      </c>
      <c r="AA16" s="40">
        <f t="shared" si="6"/>
        <v>3.7762914572864319</v>
      </c>
      <c r="AB16" s="40">
        <f t="shared" si="7"/>
        <v>14.69556604462602</v>
      </c>
      <c r="AC16" s="40">
        <f t="shared" si="8"/>
        <v>1.2012455996277216</v>
      </c>
      <c r="AD16" s="40">
        <f t="shared" si="9"/>
        <v>3.6775838644340491</v>
      </c>
      <c r="AE16" s="141">
        <v>1.0268403377029645</v>
      </c>
      <c r="AF16" s="19">
        <f t="shared" si="10"/>
        <v>12.233606557377049</v>
      </c>
      <c r="AG16" s="19">
        <f t="shared" si="11"/>
        <v>3.9959839357429718</v>
      </c>
    </row>
    <row r="17" spans="1:33">
      <c r="A17" s="28">
        <v>3968</v>
      </c>
      <c r="B17" s="18">
        <v>26</v>
      </c>
      <c r="C17" s="18" t="s">
        <v>390</v>
      </c>
      <c r="D17" s="29"/>
      <c r="F17" s="30">
        <v>13.739000000000001</v>
      </c>
      <c r="G17" s="30">
        <v>1.099</v>
      </c>
      <c r="H17" s="30">
        <v>3.4430000000000001</v>
      </c>
      <c r="I17" s="19">
        <f t="shared" si="0"/>
        <v>12.501364877161057</v>
      </c>
      <c r="J17" s="166">
        <f t="shared" si="1"/>
        <v>3.990415335463259</v>
      </c>
      <c r="K17" s="30"/>
      <c r="L17" s="30">
        <v>8.0000000000000002E-3</v>
      </c>
      <c r="M17" s="30"/>
      <c r="N17" s="30">
        <v>0.14199999999999999</v>
      </c>
      <c r="O17" s="12" t="s">
        <v>87</v>
      </c>
      <c r="P17" s="29"/>
      <c r="Q17" s="29"/>
      <c r="R17" s="107" t="str">
        <f t="shared" si="2"/>
        <v>09/26/2015 17:00:00</v>
      </c>
      <c r="S17" s="94">
        <v>34.238999999999997</v>
      </c>
      <c r="T17" s="97">
        <v>42273.708333333336</v>
      </c>
      <c r="U17">
        <v>34.669400000000003</v>
      </c>
      <c r="V17" s="86">
        <f t="shared" si="12"/>
        <v>98.758559421276388</v>
      </c>
      <c r="W17" s="100">
        <f>weights!M17</f>
        <v>516.83000000000004</v>
      </c>
      <c r="X17" s="100">
        <f t="shared" si="3"/>
        <v>6.2485653514510728</v>
      </c>
      <c r="Y17" s="40">
        <f t="shared" si="4"/>
        <v>13.911705557989428</v>
      </c>
      <c r="Z17" s="40">
        <f t="shared" si="5"/>
        <v>1.1128149361838839</v>
      </c>
      <c r="AA17" s="40">
        <f t="shared" si="6"/>
        <v>3.4862800957971904</v>
      </c>
      <c r="AB17" s="40">
        <f t="shared" si="7"/>
        <v>13.548369787290675</v>
      </c>
      <c r="AC17" s="40">
        <f t="shared" si="8"/>
        <v>1.0837512479971214</v>
      </c>
      <c r="AD17" s="40">
        <f t="shared" si="9"/>
        <v>3.3952279771192804</v>
      </c>
      <c r="AE17" s="141">
        <v>1.0268176744806292</v>
      </c>
      <c r="AF17" s="19">
        <f t="shared" si="10"/>
        <v>12.501364877161055</v>
      </c>
      <c r="AG17" s="19">
        <f t="shared" si="11"/>
        <v>3.9904153354632586</v>
      </c>
    </row>
    <row r="18" spans="1:33">
      <c r="A18" s="28">
        <v>3969</v>
      </c>
      <c r="B18" s="18">
        <v>28</v>
      </c>
      <c r="C18" s="18" t="s">
        <v>390</v>
      </c>
      <c r="D18" s="29"/>
      <c r="F18" s="30">
        <v>12.817</v>
      </c>
      <c r="G18" s="30">
        <v>1.099</v>
      </c>
      <c r="H18" s="30">
        <v>3.242</v>
      </c>
      <c r="I18" s="19">
        <f t="shared" si="0"/>
        <v>11.662420382165605</v>
      </c>
      <c r="J18" s="166">
        <f t="shared" si="1"/>
        <v>3.9534238124614438</v>
      </c>
      <c r="K18" s="30"/>
      <c r="L18" s="30">
        <v>1.4E-2</v>
      </c>
      <c r="M18" s="30"/>
      <c r="N18" s="30">
        <v>0.16800000000000001</v>
      </c>
      <c r="O18" s="12" t="s">
        <v>89</v>
      </c>
      <c r="P18" s="29"/>
      <c r="Q18" s="29"/>
      <c r="R18" s="107" t="str">
        <f t="shared" si="2"/>
        <v>10/11/2015 17:00:00</v>
      </c>
      <c r="S18" s="94">
        <v>34.344999999999999</v>
      </c>
      <c r="T18" s="97">
        <v>42288.708333333336</v>
      </c>
      <c r="U18">
        <v>34.722299999999997</v>
      </c>
      <c r="V18" s="86">
        <f t="shared" si="12"/>
        <v>98.913378434032325</v>
      </c>
      <c r="W18" s="100">
        <f>weights!M18</f>
        <v>519.61</v>
      </c>
      <c r="X18" s="100">
        <f t="shared" si="3"/>
        <v>5.4987666962497528</v>
      </c>
      <c r="Y18" s="40">
        <f t="shared" si="4"/>
        <v>12.957802273984566</v>
      </c>
      <c r="Z18" s="40">
        <f t="shared" si="5"/>
        <v>1.111073160576503</v>
      </c>
      <c r="AA18" s="40">
        <f t="shared" si="6"/>
        <v>3.2776152744213123</v>
      </c>
      <c r="AB18" s="40">
        <f t="shared" si="7"/>
        <v>12.619461459545869</v>
      </c>
      <c r="AC18" s="40">
        <f t="shared" si="8"/>
        <v>1.0820619602122892</v>
      </c>
      <c r="AD18" s="40">
        <f t="shared" si="9"/>
        <v>3.192033553237708</v>
      </c>
      <c r="AE18" s="141">
        <v>1.0268110343316403</v>
      </c>
      <c r="AF18" s="19">
        <f t="shared" si="10"/>
        <v>11.662420382165605</v>
      </c>
      <c r="AG18" s="19">
        <f t="shared" si="11"/>
        <v>3.9534238124614438</v>
      </c>
    </row>
    <row r="19" spans="1:33">
      <c r="A19" s="28">
        <v>3970</v>
      </c>
      <c r="B19" s="18">
        <v>30</v>
      </c>
      <c r="C19" s="18" t="s">
        <v>390</v>
      </c>
      <c r="D19" s="29"/>
      <c r="F19" s="30">
        <v>14.851000000000001</v>
      </c>
      <c r="G19" s="30">
        <v>1.2310000000000001</v>
      </c>
      <c r="H19" s="30">
        <v>3.7919999999999998</v>
      </c>
      <c r="I19" s="19">
        <f t="shared" si="0"/>
        <v>12.064175467099918</v>
      </c>
      <c r="J19" s="166">
        <f t="shared" si="1"/>
        <v>3.9164029535864984</v>
      </c>
      <c r="K19" s="30"/>
      <c r="L19" s="30">
        <v>8.9999999999999993E-3</v>
      </c>
      <c r="M19" s="30"/>
      <c r="N19" s="30">
        <v>0.23</v>
      </c>
      <c r="O19" s="12" t="s">
        <v>91</v>
      </c>
      <c r="P19" s="29"/>
      <c r="Q19" s="29"/>
      <c r="R19" s="107" t="str">
        <f t="shared" si="2"/>
        <v>10/26/2015 17:00:00</v>
      </c>
      <c r="S19" s="94">
        <v>34.167000000000002</v>
      </c>
      <c r="T19" s="97">
        <v>42303.708333333336</v>
      </c>
      <c r="U19">
        <v>34.467100000000002</v>
      </c>
      <c r="V19" s="86">
        <f t="shared" si="12"/>
        <v>99.129314621769751</v>
      </c>
      <c r="W19" s="100">
        <f>weights!M19</f>
        <v>524.23</v>
      </c>
      <c r="X19" s="100">
        <f t="shared" si="3"/>
        <v>4.4454993955067454</v>
      </c>
      <c r="Y19" s="40">
        <f t="shared" si="4"/>
        <v>14.981441218134458</v>
      </c>
      <c r="Z19" s="40">
        <f t="shared" si="5"/>
        <v>1.241812277928996</v>
      </c>
      <c r="AA19" s="40">
        <f t="shared" si="6"/>
        <v>3.8253063833523573</v>
      </c>
      <c r="AB19" s="40">
        <f t="shared" si="7"/>
        <v>14.591200603528319</v>
      </c>
      <c r="AC19" s="40">
        <f t="shared" si="8"/>
        <v>1.2094652173552867</v>
      </c>
      <c r="AD19" s="40">
        <f t="shared" si="9"/>
        <v>3.7256637727142534</v>
      </c>
      <c r="AE19" s="141">
        <v>1.0267449283448118</v>
      </c>
      <c r="AF19" s="19">
        <f t="shared" si="10"/>
        <v>12.064175467099918</v>
      </c>
      <c r="AG19" s="19">
        <f t="shared" si="11"/>
        <v>3.9164029535864988</v>
      </c>
    </row>
    <row r="20" spans="1:33">
      <c r="A20" s="28">
        <v>3971</v>
      </c>
      <c r="B20" s="18">
        <v>32</v>
      </c>
      <c r="C20" s="18" t="s">
        <v>390</v>
      </c>
      <c r="D20" s="29"/>
      <c r="F20" s="30">
        <v>13.507</v>
      </c>
      <c r="G20" s="30">
        <v>1.1919999999999999</v>
      </c>
      <c r="H20" s="30">
        <v>3.31</v>
      </c>
      <c r="I20" s="19">
        <f t="shared" si="0"/>
        <v>11.331375838926174</v>
      </c>
      <c r="J20" s="166">
        <f t="shared" si="1"/>
        <v>4.0806646525679753</v>
      </c>
      <c r="K20" s="30"/>
      <c r="L20" s="30">
        <v>1.7999999999999999E-2</v>
      </c>
      <c r="M20" s="30"/>
      <c r="N20" s="30">
        <v>0.17799999999999999</v>
      </c>
      <c r="O20" s="12" t="s">
        <v>93</v>
      </c>
      <c r="P20" s="29"/>
      <c r="Q20" s="29"/>
      <c r="R20" s="107" t="str">
        <f t="shared" si="2"/>
        <v>11/10/2015 17:00:00</v>
      </c>
      <c r="S20" s="94">
        <v>34.012</v>
      </c>
      <c r="T20" s="97">
        <v>42318.708333333336</v>
      </c>
      <c r="U20">
        <v>34.498600000000003</v>
      </c>
      <c r="V20" s="86">
        <f t="shared" si="12"/>
        <v>98.589507980033957</v>
      </c>
      <c r="W20" s="100">
        <f>weights!M20</f>
        <v>510.68</v>
      </c>
      <c r="X20" s="100">
        <f t="shared" si="3"/>
        <v>7.0159111709875992</v>
      </c>
      <c r="Y20" s="40">
        <f t="shared" si="4"/>
        <v>13.700240803245915</v>
      </c>
      <c r="Z20" s="40">
        <f t="shared" si="5"/>
        <v>1.2090536046101379</v>
      </c>
      <c r="AA20" s="40">
        <f t="shared" si="6"/>
        <v>3.357355227566742</v>
      </c>
      <c r="AB20" s="40">
        <f t="shared" si="7"/>
        <v>13.344207890422581</v>
      </c>
      <c r="AC20" s="40">
        <f t="shared" si="8"/>
        <v>1.177633508949709</v>
      </c>
      <c r="AD20" s="40">
        <f t="shared" si="9"/>
        <v>3.2701064719996111</v>
      </c>
      <c r="AE20" s="141">
        <v>1.0266807078956606</v>
      </c>
      <c r="AF20" s="19">
        <f t="shared" si="10"/>
        <v>11.331375838926173</v>
      </c>
      <c r="AG20" s="19">
        <f t="shared" si="11"/>
        <v>4.0806646525679753</v>
      </c>
    </row>
    <row r="21" spans="1:33">
      <c r="A21" s="28">
        <v>3972</v>
      </c>
      <c r="B21" s="18">
        <v>34</v>
      </c>
      <c r="C21" s="18" t="s">
        <v>390</v>
      </c>
      <c r="D21" s="29"/>
      <c r="F21" s="30">
        <v>12.964</v>
      </c>
      <c r="G21" s="30">
        <v>1.1990000000000001</v>
      </c>
      <c r="H21" s="30">
        <v>3.38</v>
      </c>
      <c r="I21" s="19">
        <f t="shared" si="0"/>
        <v>10.81234361968307</v>
      </c>
      <c r="J21" s="166">
        <f t="shared" si="1"/>
        <v>3.8355029585798821</v>
      </c>
      <c r="K21" s="30"/>
      <c r="L21" s="30">
        <v>1.6E-2</v>
      </c>
      <c r="M21" s="30"/>
      <c r="N21" s="30">
        <v>0.214</v>
      </c>
      <c r="O21" s="12" t="s">
        <v>95</v>
      </c>
      <c r="P21" s="29"/>
      <c r="Q21" s="29"/>
      <c r="R21" s="107" t="str">
        <f t="shared" si="2"/>
        <v>11/25/2015 17:00:00</v>
      </c>
      <c r="S21" s="94">
        <v>33.781999999999996</v>
      </c>
      <c r="T21" s="97">
        <v>42333.708333333336</v>
      </c>
      <c r="U21">
        <v>34.5413</v>
      </c>
      <c r="V21" s="86">
        <f t="shared" si="12"/>
        <v>97.801761948739625</v>
      </c>
      <c r="W21" s="100">
        <f>weights!M21</f>
        <v>494.71999999999997</v>
      </c>
      <c r="X21" s="100">
        <f t="shared" si="3"/>
        <v>10.592641431288317</v>
      </c>
      <c r="Y21" s="40">
        <f t="shared" si="4"/>
        <v>13.255384915043514</v>
      </c>
      <c r="Z21" s="40">
        <f t="shared" si="5"/>
        <v>1.2259492836421764</v>
      </c>
      <c r="AA21" s="40">
        <f t="shared" si="6"/>
        <v>3.4559704576401633</v>
      </c>
      <c r="AB21" s="40">
        <f t="shared" si="7"/>
        <v>12.911075647674316</v>
      </c>
      <c r="AC21" s="40">
        <f t="shared" si="8"/>
        <v>1.1941051914194312</v>
      </c>
      <c r="AD21" s="40">
        <f t="shared" si="9"/>
        <v>3.366201457045602</v>
      </c>
      <c r="AE21" s="141">
        <v>1.0266677445601691</v>
      </c>
      <c r="AF21" s="19">
        <f t="shared" si="10"/>
        <v>10.81234361968307</v>
      </c>
      <c r="AG21" s="19">
        <f t="shared" si="11"/>
        <v>3.8355029585798821</v>
      </c>
    </row>
    <row r="22" spans="1:33">
      <c r="A22" s="28">
        <v>3973</v>
      </c>
      <c r="B22" s="18">
        <v>36</v>
      </c>
      <c r="C22" s="18" t="s">
        <v>390</v>
      </c>
      <c r="D22" s="29"/>
      <c r="F22" s="30">
        <v>13.1</v>
      </c>
      <c r="G22" s="30">
        <v>1.171</v>
      </c>
      <c r="H22" s="30">
        <v>2.8109999999999999</v>
      </c>
      <c r="I22" s="19">
        <f t="shared" si="0"/>
        <v>11.187019641332194</v>
      </c>
      <c r="J22" s="166">
        <f t="shared" si="1"/>
        <v>4.6602632515119176</v>
      </c>
      <c r="K22" s="30"/>
      <c r="L22" s="33">
        <v>4.3999999999999997E-2</v>
      </c>
      <c r="M22" s="25"/>
      <c r="N22" s="25">
        <v>0.245</v>
      </c>
      <c r="O22" s="14" t="s">
        <v>97</v>
      </c>
      <c r="P22" s="24"/>
      <c r="Q22" s="24"/>
      <c r="R22" s="107" t="str">
        <f t="shared" si="2"/>
        <v>12/10/2015 17:00:00</v>
      </c>
      <c r="S22" s="94">
        <v>34.334000000000003</v>
      </c>
      <c r="T22" s="97">
        <v>42348.708333333336</v>
      </c>
      <c r="U22">
        <v>34.497100000000003</v>
      </c>
      <c r="V22" s="86">
        <f t="shared" si="12"/>
        <v>99.527206634760603</v>
      </c>
      <c r="W22" s="100">
        <f>weights!M22</f>
        <v>511.25999999999993</v>
      </c>
      <c r="X22" s="100">
        <f t="shared" si="3"/>
        <v>2.3545095238179679</v>
      </c>
      <c r="Y22" s="40">
        <f t="shared" si="4"/>
        <v>13.162230150870856</v>
      </c>
      <c r="Z22" s="40">
        <f t="shared" si="5"/>
        <v>1.1765627104328071</v>
      </c>
      <c r="AA22" s="40">
        <f t="shared" si="6"/>
        <v>2.8243533552746549</v>
      </c>
      <c r="AB22" s="40">
        <f t="shared" si="7"/>
        <v>12.820847748678514</v>
      </c>
      <c r="AC22" s="40">
        <f t="shared" si="8"/>
        <v>1.1460467720383618</v>
      </c>
      <c r="AD22" s="40">
        <f t="shared" si="9"/>
        <v>2.7510994672927715</v>
      </c>
      <c r="AE22" s="141">
        <v>1.0266271317532438</v>
      </c>
      <c r="AF22" s="19">
        <f t="shared" si="10"/>
        <v>11.187019641332194</v>
      </c>
      <c r="AG22" s="19">
        <f t="shared" si="11"/>
        <v>4.6602632515119167</v>
      </c>
    </row>
    <row r="23" spans="1:33">
      <c r="A23" s="28">
        <v>3974</v>
      </c>
      <c r="B23" s="43">
        <v>38</v>
      </c>
      <c r="C23" s="18" t="s">
        <v>390</v>
      </c>
      <c r="D23" s="29"/>
      <c r="F23" s="30">
        <v>10.356</v>
      </c>
      <c r="G23" s="30">
        <v>1.0289999999999999</v>
      </c>
      <c r="H23" s="34">
        <v>0.39400000000000002</v>
      </c>
      <c r="I23" s="19">
        <f t="shared" si="0"/>
        <v>10.064139941690962</v>
      </c>
      <c r="J23" s="168">
        <f t="shared" si="1"/>
        <v>26.284263959390863</v>
      </c>
      <c r="K23" s="30"/>
      <c r="L23" s="35">
        <v>6.2E-2</v>
      </c>
      <c r="M23" s="30"/>
      <c r="N23" s="30">
        <v>0.249</v>
      </c>
      <c r="O23" s="12" t="s">
        <v>99</v>
      </c>
      <c r="P23" s="29"/>
      <c r="Q23" s="29"/>
      <c r="R23" s="107" t="str">
        <f t="shared" si="2"/>
        <v>12/25/2015 17:00:00</v>
      </c>
      <c r="S23" s="94">
        <v>34.097999999999999</v>
      </c>
      <c r="T23" s="97">
        <v>42363.708333333336</v>
      </c>
      <c r="U23">
        <v>34.5304</v>
      </c>
      <c r="V23" s="86">
        <f t="shared" si="12"/>
        <v>98.747770080856284</v>
      </c>
      <c r="W23" s="100">
        <f>weights!M23</f>
        <v>516.43000000000006</v>
      </c>
      <c r="X23" s="100">
        <f t="shared" si="3"/>
        <v>6.3000154207808796</v>
      </c>
      <c r="Y23" s="40">
        <f t="shared" si="4"/>
        <v>10.487325426711244</v>
      </c>
      <c r="Z23" s="40">
        <f t="shared" si="5"/>
        <v>1.0420488474397325</v>
      </c>
      <c r="AA23" s="40">
        <f t="shared" si="6"/>
        <v>0.39899635169218139</v>
      </c>
      <c r="AB23" s="40">
        <f t="shared" si="7"/>
        <v>10.216704163233896</v>
      </c>
      <c r="AC23" s="40">
        <f t="shared" si="8"/>
        <v>1.0151591911903899</v>
      </c>
      <c r="AD23" s="40">
        <f t="shared" si="9"/>
        <v>0.38870040945482381</v>
      </c>
      <c r="AE23" s="141">
        <v>1.0264881178072292</v>
      </c>
      <c r="AF23" s="19">
        <f t="shared" si="10"/>
        <v>10.064139941690962</v>
      </c>
      <c r="AG23" s="167">
        <f t="shared" si="11"/>
        <v>26.284263959390859</v>
      </c>
    </row>
    <row r="24" spans="1:33">
      <c r="A24" s="28">
        <v>3975</v>
      </c>
      <c r="B24" s="18">
        <v>40</v>
      </c>
      <c r="C24" s="18" t="s">
        <v>390</v>
      </c>
      <c r="D24" s="29"/>
      <c r="F24" s="30">
        <v>9.6289999999999996</v>
      </c>
      <c r="G24" s="30">
        <v>1.0109999999999999</v>
      </c>
      <c r="H24" s="30">
        <v>1.024</v>
      </c>
      <c r="I24" s="19">
        <f t="shared" si="0"/>
        <v>9.5242334322453015</v>
      </c>
      <c r="J24" s="188">
        <f t="shared" si="1"/>
        <v>9.4033203125</v>
      </c>
      <c r="K24" s="30"/>
      <c r="L24" s="35">
        <v>7.2999999999999995E-2</v>
      </c>
      <c r="M24" s="30"/>
      <c r="N24" s="30">
        <v>0.216</v>
      </c>
      <c r="O24" s="12" t="s">
        <v>101</v>
      </c>
      <c r="P24" s="29"/>
      <c r="Q24" s="29"/>
      <c r="R24" s="107" t="str">
        <f t="shared" si="2"/>
        <v>01/09/2016 17:00:00</v>
      </c>
      <c r="S24" s="94">
        <v>34.253</v>
      </c>
      <c r="T24" s="97">
        <v>42378.708333333336</v>
      </c>
      <c r="U24">
        <v>34.4636</v>
      </c>
      <c r="V24" s="86">
        <f t="shared" si="12"/>
        <v>99.388920484221032</v>
      </c>
      <c r="W24" s="100">
        <f>weights!M24</f>
        <v>525.2700000000001</v>
      </c>
      <c r="X24" s="100">
        <f t="shared" si="3"/>
        <v>3.1273532079934174</v>
      </c>
      <c r="Y24" s="40">
        <f t="shared" si="4"/>
        <v>9.6882026216681751</v>
      </c>
      <c r="Z24" s="40">
        <f t="shared" si="5"/>
        <v>1.0172159985986629</v>
      </c>
      <c r="AA24" s="40">
        <f t="shared" si="6"/>
        <v>1.0302959273640266</v>
      </c>
      <c r="AB24" s="40">
        <f t="shared" si="7"/>
        <v>9.4393007551895298</v>
      </c>
      <c r="AC24" s="40">
        <f t="shared" si="8"/>
        <v>0.99108246583202986</v>
      </c>
      <c r="AD24" s="40">
        <f t="shared" si="9"/>
        <v>1.0038263551058346</v>
      </c>
      <c r="AE24" s="141">
        <v>1.0263686763388489</v>
      </c>
      <c r="AF24" s="19">
        <f t="shared" si="10"/>
        <v>9.5242334322453015</v>
      </c>
      <c r="AG24" s="19">
        <f t="shared" si="11"/>
        <v>9.4033203124999964</v>
      </c>
    </row>
    <row r="25" spans="1:33">
      <c r="A25" s="28">
        <v>3976</v>
      </c>
      <c r="B25" s="18">
        <v>42</v>
      </c>
      <c r="C25" s="18" t="s">
        <v>390</v>
      </c>
      <c r="D25" s="29"/>
      <c r="F25" s="30">
        <v>8.952</v>
      </c>
      <c r="G25" s="30">
        <v>0.90600000000000003</v>
      </c>
      <c r="H25" s="42">
        <v>0.45100000000000001</v>
      </c>
      <c r="I25" s="19">
        <f t="shared" si="0"/>
        <v>9.8807947019867548</v>
      </c>
      <c r="J25" s="188">
        <f t="shared" si="1"/>
        <v>19.849223946784921</v>
      </c>
      <c r="K25" s="30"/>
      <c r="L25" s="35">
        <v>3.5999999999999997E-2</v>
      </c>
      <c r="M25" s="30"/>
      <c r="N25" s="30">
        <v>0.17199999999999999</v>
      </c>
      <c r="O25" s="12" t="s">
        <v>103</v>
      </c>
      <c r="P25" s="29"/>
      <c r="Q25" s="29"/>
      <c r="R25" s="107" t="str">
        <f t="shared" si="2"/>
        <v>01/24/2016 17:00:00</v>
      </c>
      <c r="S25" s="94">
        <v>33.975000000000001</v>
      </c>
      <c r="T25" s="97">
        <v>42393.708333333336</v>
      </c>
      <c r="U25">
        <v>34.508499999999998</v>
      </c>
      <c r="V25" s="86">
        <f t="shared" si="12"/>
        <v>98.454004085949848</v>
      </c>
      <c r="W25" s="100">
        <f>weights!M25</f>
        <v>524.62</v>
      </c>
      <c r="X25" s="100">
        <f t="shared" si="3"/>
        <v>7.9028223498120305</v>
      </c>
      <c r="Y25" s="40">
        <f t="shared" si="4"/>
        <v>9.0925707726269316</v>
      </c>
      <c r="Z25" s="40">
        <f t="shared" si="5"/>
        <v>0.92022666666666664</v>
      </c>
      <c r="AA25" s="40">
        <f t="shared" si="6"/>
        <v>0.45808192788815305</v>
      </c>
      <c r="AB25" s="40">
        <f t="shared" si="7"/>
        <v>8.8596328470072052</v>
      </c>
      <c r="AC25" s="40">
        <f t="shared" si="8"/>
        <v>0.89665184979764612</v>
      </c>
      <c r="AD25" s="40">
        <f t="shared" si="9"/>
        <v>0.446346560991985</v>
      </c>
      <c r="AE25" s="141">
        <v>1.0262920517861429</v>
      </c>
      <c r="AF25" s="19">
        <f t="shared" si="10"/>
        <v>9.8807947019867548</v>
      </c>
      <c r="AG25" s="19">
        <f t="shared" si="11"/>
        <v>19.849223946784921</v>
      </c>
    </row>
    <row r="26" spans="1:33">
      <c r="A26" s="28">
        <v>3977</v>
      </c>
      <c r="B26" s="18">
        <v>44</v>
      </c>
      <c r="C26" s="18" t="s">
        <v>390</v>
      </c>
      <c r="D26" s="29"/>
      <c r="F26" s="30">
        <v>8.85</v>
      </c>
      <c r="G26" s="30">
        <v>0.92200000000000004</v>
      </c>
      <c r="H26" s="42">
        <v>0.48699999999999999</v>
      </c>
      <c r="I26" s="19">
        <f t="shared" si="0"/>
        <v>9.5986984815618221</v>
      </c>
      <c r="J26" s="188">
        <f t="shared" si="1"/>
        <v>18.172484599589321</v>
      </c>
      <c r="K26" s="30"/>
      <c r="L26" s="35">
        <v>3.1E-2</v>
      </c>
      <c r="M26" s="30"/>
      <c r="N26" s="30">
        <v>0.14599999999999999</v>
      </c>
      <c r="O26" s="12" t="s">
        <v>105</v>
      </c>
      <c r="P26" s="29"/>
      <c r="Q26" s="29"/>
      <c r="R26" s="107" t="str">
        <f t="shared" si="2"/>
        <v>02/08/2016 17:00:00</v>
      </c>
      <c r="S26" s="94">
        <v>33.923000000000002</v>
      </c>
      <c r="T26" s="97">
        <v>42408.708333333336</v>
      </c>
      <c r="U26">
        <v>34.499899999999997</v>
      </c>
      <c r="V26" s="86">
        <f t="shared" si="12"/>
        <v>98.327821240061581</v>
      </c>
      <c r="W26" s="100">
        <f>weights!M26</f>
        <v>523.38</v>
      </c>
      <c r="X26" s="100">
        <f t="shared" si="3"/>
        <v>8.5286858289863208</v>
      </c>
      <c r="Y26" s="40">
        <f t="shared" si="4"/>
        <v>9.0005045249535698</v>
      </c>
      <c r="Z26" s="40">
        <f t="shared" si="5"/>
        <v>0.93767968045279004</v>
      </c>
      <c r="AA26" s="40">
        <f t="shared" si="6"/>
        <v>0.49528200041269921</v>
      </c>
      <c r="AB26" s="40">
        <f t="shared" si="7"/>
        <v>8.77100069895857</v>
      </c>
      <c r="AC26" s="40">
        <f t="shared" si="8"/>
        <v>0.91376979033218098</v>
      </c>
      <c r="AD26" s="40">
        <f t="shared" si="9"/>
        <v>0.48265280682404776</v>
      </c>
      <c r="AE26" s="141">
        <v>1.026166207696489</v>
      </c>
      <c r="AF26" s="19">
        <f t="shared" si="10"/>
        <v>9.5986984815618221</v>
      </c>
      <c r="AG26" s="19">
        <f t="shared" si="11"/>
        <v>18.172484599589325</v>
      </c>
    </row>
    <row r="27" spans="1:33">
      <c r="A27" s="28">
        <v>3978</v>
      </c>
      <c r="B27" s="18">
        <v>46</v>
      </c>
      <c r="C27" s="18" t="s">
        <v>390</v>
      </c>
      <c r="D27" s="29"/>
      <c r="F27" s="30">
        <v>7.3650000000000002</v>
      </c>
      <c r="G27" s="42">
        <v>0.94199999999999995</v>
      </c>
      <c r="H27" s="42">
        <v>0.69499999999999995</v>
      </c>
      <c r="I27" s="19">
        <f t="shared" si="0"/>
        <v>7.8184713375796182</v>
      </c>
      <c r="J27" s="188">
        <f t="shared" si="1"/>
        <v>10.597122302158274</v>
      </c>
      <c r="K27" s="30"/>
      <c r="L27" s="36">
        <v>4.4999999999999998E-2</v>
      </c>
      <c r="M27" s="37"/>
      <c r="N27" s="37">
        <v>0.17799999999999999</v>
      </c>
      <c r="O27" s="13" t="s">
        <v>107</v>
      </c>
      <c r="P27" s="17"/>
      <c r="Q27" s="17"/>
      <c r="R27" s="107" t="str">
        <f t="shared" si="2"/>
        <v>02/23/2016 17:00:00</v>
      </c>
      <c r="S27" s="94">
        <v>34.039000000000001</v>
      </c>
      <c r="T27" s="97">
        <v>42423.708333333336</v>
      </c>
      <c r="U27">
        <v>34.728200000000001</v>
      </c>
      <c r="V27" s="86">
        <f t="shared" si="12"/>
        <v>98.015445660875017</v>
      </c>
      <c r="W27" s="100">
        <f>weights!M27</f>
        <v>530.93000000000006</v>
      </c>
      <c r="X27" s="100">
        <f t="shared" si="3"/>
        <v>10.267378265941636</v>
      </c>
      <c r="Y27" s="40">
        <f t="shared" si="4"/>
        <v>7.5141218308410949</v>
      </c>
      <c r="Z27" s="40">
        <f t="shared" si="5"/>
        <v>0.96107301624607078</v>
      </c>
      <c r="AA27" s="40">
        <f t="shared" si="6"/>
        <v>0.70907191750638976</v>
      </c>
      <c r="AB27" s="40">
        <f t="shared" si="7"/>
        <v>7.322131667119403</v>
      </c>
      <c r="AC27" s="40">
        <f t="shared" si="8"/>
        <v>0.93651704418553672</v>
      </c>
      <c r="AD27" s="40">
        <f t="shared" si="9"/>
        <v>0.69095471943625053</v>
      </c>
      <c r="AE27" s="141">
        <v>1.0262205287271517</v>
      </c>
      <c r="AF27" s="19">
        <f t="shared" si="10"/>
        <v>7.8184713375796173</v>
      </c>
      <c r="AG27" s="19">
        <f t="shared" si="11"/>
        <v>10.597122302158274</v>
      </c>
    </row>
    <row r="28" spans="1:33">
      <c r="A28" s="28">
        <v>3979</v>
      </c>
      <c r="B28" s="18">
        <v>48</v>
      </c>
      <c r="C28" s="18" t="s">
        <v>390</v>
      </c>
      <c r="D28" s="29"/>
      <c r="F28" s="30">
        <v>5.7590000000000003</v>
      </c>
      <c r="G28" s="30">
        <v>0.66500000000000004</v>
      </c>
      <c r="H28" s="42">
        <v>0.89300000000000002</v>
      </c>
      <c r="I28" s="19">
        <f t="shared" si="0"/>
        <v>8.6601503759398497</v>
      </c>
      <c r="J28" s="166">
        <f t="shared" si="1"/>
        <v>6.4490481522956333</v>
      </c>
      <c r="K28" s="30"/>
      <c r="L28" s="30">
        <v>2.8000000000000001E-2</v>
      </c>
      <c r="M28" s="30"/>
      <c r="N28" s="30">
        <v>0.17599999999999999</v>
      </c>
      <c r="O28" s="12" t="s">
        <v>109</v>
      </c>
      <c r="P28" s="29"/>
      <c r="Q28" s="29"/>
      <c r="R28" s="107" t="str">
        <f t="shared" si="2"/>
        <v>03/09/2016 17:00:00</v>
      </c>
      <c r="S28" s="94">
        <v>34.530999999999999</v>
      </c>
      <c r="T28" s="97">
        <v>42438.708333333336</v>
      </c>
      <c r="U28">
        <v>34.998899999999999</v>
      </c>
      <c r="V28" s="86">
        <f t="shared" si="12"/>
        <v>98.663100840312126</v>
      </c>
      <c r="W28" s="100">
        <f>weights!M28</f>
        <v>528.83000000000004</v>
      </c>
      <c r="X28" s="100">
        <f t="shared" si="3"/>
        <v>6.888838442593177</v>
      </c>
      <c r="Y28" s="40">
        <f t="shared" si="4"/>
        <v>5.837035275549507</v>
      </c>
      <c r="Z28" s="40">
        <f t="shared" si="5"/>
        <v>0.67401084532738698</v>
      </c>
      <c r="AA28" s="40">
        <f t="shared" si="6"/>
        <v>0.90510027801106252</v>
      </c>
      <c r="AB28" s="40">
        <f t="shared" si="7"/>
        <v>5.6875284636155863</v>
      </c>
      <c r="AC28" s="40">
        <f t="shared" si="8"/>
        <v>0.65674707905962215</v>
      </c>
      <c r="AD28" s="40">
        <f t="shared" si="9"/>
        <v>0.88191750616577835</v>
      </c>
      <c r="AE28" s="141">
        <v>1.0262867804337772</v>
      </c>
      <c r="AF28" s="19">
        <f t="shared" si="10"/>
        <v>8.6601503759398515</v>
      </c>
      <c r="AG28" s="19">
        <f t="shared" si="11"/>
        <v>6.4490481522956342</v>
      </c>
    </row>
    <row r="29" spans="1:33" s="172" customFormat="1">
      <c r="A29" s="169">
        <v>3980</v>
      </c>
      <c r="B29" s="170" t="s">
        <v>374</v>
      </c>
      <c r="C29" s="170" t="s">
        <v>390</v>
      </c>
      <c r="D29" s="171"/>
      <c r="F29" s="173">
        <v>4.4969999999999999</v>
      </c>
      <c r="G29" s="173">
        <v>0.36</v>
      </c>
      <c r="H29" s="173">
        <v>0.46</v>
      </c>
      <c r="I29" s="174">
        <f t="shared" si="0"/>
        <v>12.491666666666667</v>
      </c>
      <c r="J29" s="175">
        <f t="shared" si="1"/>
        <v>9.7760869565217376</v>
      </c>
      <c r="K29" s="173"/>
      <c r="L29" s="173">
        <v>-4.0000000000000001E-3</v>
      </c>
      <c r="M29" s="173"/>
      <c r="N29" s="173">
        <v>0.184</v>
      </c>
      <c r="O29" s="176" t="s">
        <v>373</v>
      </c>
      <c r="P29" s="171"/>
      <c r="Q29" s="177"/>
      <c r="R29" s="178"/>
      <c r="S29" s="179"/>
      <c r="V29" s="180">
        <f>AVERAGE(V5:V28)</f>
        <v>98.834674475128779</v>
      </c>
      <c r="AF29" s="174"/>
      <c r="AG29" s="19"/>
    </row>
    <row r="30" spans="1:33" s="172" customFormat="1">
      <c r="A30" s="181">
        <v>3981</v>
      </c>
      <c r="B30" s="182" t="s">
        <v>375</v>
      </c>
      <c r="C30" s="182" t="s">
        <v>390</v>
      </c>
      <c r="D30" s="183"/>
      <c r="F30" s="184">
        <v>4.306</v>
      </c>
      <c r="G30" s="184">
        <v>0.36</v>
      </c>
      <c r="H30" s="184">
        <v>0.47199999999999998</v>
      </c>
      <c r="I30" s="174">
        <f t="shared" si="0"/>
        <v>11.961111111111112</v>
      </c>
      <c r="J30" s="175">
        <f t="shared" si="1"/>
        <v>9.1228813559322042</v>
      </c>
      <c r="K30" s="184"/>
      <c r="L30" s="184">
        <v>-4.0000000000000001E-3</v>
      </c>
      <c r="M30" s="184"/>
      <c r="N30" s="184">
        <v>0.17499999999999999</v>
      </c>
      <c r="O30" s="185" t="s">
        <v>373</v>
      </c>
      <c r="P30" s="183"/>
      <c r="Q30" s="186"/>
      <c r="R30" s="187"/>
      <c r="S30" s="179"/>
      <c r="U30" s="172" t="s">
        <v>557</v>
      </c>
      <c r="V30" s="172" t="s">
        <v>555</v>
      </c>
      <c r="AF30" s="174"/>
      <c r="AG30" s="19"/>
    </row>
    <row r="31" spans="1:33">
      <c r="B31" s="8" t="s">
        <v>391</v>
      </c>
      <c r="E31" s="40"/>
      <c r="F31" s="40"/>
      <c r="G31" s="40"/>
      <c r="H31" s="40"/>
      <c r="I31" s="40"/>
      <c r="J31" s="40"/>
      <c r="K31" s="40"/>
      <c r="L31" s="40"/>
      <c r="M31" s="40"/>
      <c r="N31" s="13" t="s">
        <v>373</v>
      </c>
      <c r="O31" s="17"/>
      <c r="P31" s="38"/>
      <c r="Q31" s="8"/>
      <c r="S31" s="29"/>
      <c r="V31" t="s">
        <v>556</v>
      </c>
      <c r="AF31" s="19"/>
      <c r="AG31" s="19"/>
    </row>
    <row r="32" spans="1:33">
      <c r="A32" s="111" t="s">
        <v>464</v>
      </c>
      <c r="B32" s="24"/>
      <c r="C32" s="24" t="s">
        <v>465</v>
      </c>
      <c r="D32" s="24" t="s">
        <v>466</v>
      </c>
      <c r="E32" s="112" t="s">
        <v>400</v>
      </c>
      <c r="F32" s="112" t="s">
        <v>398</v>
      </c>
      <c r="G32" s="112" t="s">
        <v>381</v>
      </c>
      <c r="H32" s="112" t="s">
        <v>382</v>
      </c>
      <c r="I32" s="24" t="s">
        <v>467</v>
      </c>
      <c r="J32" s="165" t="s">
        <v>599</v>
      </c>
      <c r="K32" s="27" t="s">
        <v>598</v>
      </c>
      <c r="Q32" s="8"/>
      <c r="S32" s="29"/>
      <c r="T32" s="200"/>
      <c r="V32" t="s">
        <v>565</v>
      </c>
      <c r="AF32" s="19"/>
      <c r="AG32" s="19"/>
    </row>
    <row r="33" spans="1:33">
      <c r="A33" s="113"/>
      <c r="B33" s="29"/>
      <c r="C33" s="29"/>
      <c r="D33" s="29"/>
      <c r="E33" s="29"/>
      <c r="F33" s="29"/>
      <c r="G33" s="29"/>
      <c r="H33" s="29"/>
      <c r="I33" s="114"/>
      <c r="J33" s="21"/>
      <c r="Q33" s="8"/>
      <c r="T33" s="200"/>
      <c r="Y33" s="114"/>
      <c r="Z33" s="114"/>
      <c r="AA33" s="114"/>
      <c r="AF33" s="19"/>
      <c r="AG33" s="19"/>
    </row>
    <row r="34" spans="1:33">
      <c r="A34" s="115">
        <v>5</v>
      </c>
      <c r="B34" s="29" t="s">
        <v>399</v>
      </c>
      <c r="C34" s="29">
        <v>-46.647629999999999</v>
      </c>
      <c r="D34" s="29">
        <v>142.16561999999999</v>
      </c>
      <c r="E34" s="114">
        <v>30.2</v>
      </c>
      <c r="F34" s="114">
        <v>5.9020000000000001</v>
      </c>
      <c r="G34" s="114">
        <v>0.54</v>
      </c>
      <c r="H34" s="114">
        <v>0.17499999999999999</v>
      </c>
      <c r="I34" s="29">
        <v>79</v>
      </c>
      <c r="J34" s="166">
        <f>F34/G34</f>
        <v>10.929629629629629</v>
      </c>
      <c r="K34" s="167">
        <f>F34/H34</f>
        <v>33.72571428571429</v>
      </c>
      <c r="Q34" s="8"/>
      <c r="T34" s="201">
        <v>42087.004791666666</v>
      </c>
      <c r="Y34" s="114"/>
      <c r="Z34" s="114"/>
      <c r="AA34" s="114"/>
      <c r="AB34" s="40">
        <f>F34/AE34</f>
        <v>5.749634680954701</v>
      </c>
      <c r="AC34" s="40">
        <f>G34/AE34</f>
        <v>0.52605942523136873</v>
      </c>
      <c r="AD34" s="40">
        <f>H34/AE34</f>
        <v>0.17048222113979541</v>
      </c>
      <c r="AE34">
        <v>1.0265</v>
      </c>
      <c r="AF34" s="19">
        <f t="shared" ref="AF34:AF43" si="13">AB34/AC34</f>
        <v>10.92962962962963</v>
      </c>
      <c r="AG34" s="19">
        <f t="shared" si="11"/>
        <v>33.72571428571429</v>
      </c>
    </row>
    <row r="35" spans="1:33">
      <c r="A35" s="115">
        <v>5</v>
      </c>
      <c r="B35" s="29" t="s">
        <v>468</v>
      </c>
      <c r="C35" s="29">
        <v>-46.647620000000003</v>
      </c>
      <c r="D35" s="29">
        <v>142.16569999999999</v>
      </c>
      <c r="E35" s="114">
        <v>30.9</v>
      </c>
      <c r="F35" s="114">
        <v>5.9160000000000004</v>
      </c>
      <c r="G35" s="114">
        <v>0.54100000000000004</v>
      </c>
      <c r="H35" s="114">
        <v>0.27100000000000002</v>
      </c>
      <c r="I35" s="29">
        <v>79</v>
      </c>
      <c r="J35" s="166">
        <f t="shared" ref="J35:J43" si="14">F35/G35</f>
        <v>10.935304990757857</v>
      </c>
      <c r="K35" s="167">
        <f t="shared" ref="K35:K43" si="15">F35/H35</f>
        <v>21.830258302583026</v>
      </c>
      <c r="Q35" s="8"/>
      <c r="T35" s="201">
        <v>42087.00503472222</v>
      </c>
      <c r="Y35" s="114"/>
      <c r="Z35" s="114"/>
      <c r="AA35" s="114"/>
      <c r="AB35" s="40">
        <f t="shared" ref="AB35:AB43" si="16">F35/AE35</f>
        <v>5.763273258645885</v>
      </c>
      <c r="AC35" s="40">
        <f t="shared" ref="AC35:AC43" si="17">G35/AE35</f>
        <v>0.52703360935216759</v>
      </c>
      <c r="AD35" s="40">
        <f t="shared" ref="AD35:AD43" si="18">H35/AE35</f>
        <v>0.26400389673648322</v>
      </c>
      <c r="AE35">
        <v>1.0265</v>
      </c>
      <c r="AF35" s="19">
        <f t="shared" si="13"/>
        <v>10.935304990757857</v>
      </c>
      <c r="AG35" s="19">
        <f t="shared" si="11"/>
        <v>21.830258302583026</v>
      </c>
    </row>
    <row r="36" spans="1:33">
      <c r="A36" s="113">
        <v>7</v>
      </c>
      <c r="B36" s="29" t="s">
        <v>469</v>
      </c>
      <c r="C36" s="29">
        <v>-47.125570000000003</v>
      </c>
      <c r="D36" s="29">
        <v>143.98848000000001</v>
      </c>
      <c r="E36" s="29">
        <v>29.8</v>
      </c>
      <c r="F36" s="29">
        <v>5.3849999999999998</v>
      </c>
      <c r="G36" s="29">
        <v>0.48299999999999998</v>
      </c>
      <c r="H36" s="29">
        <v>1.2050000000000001</v>
      </c>
      <c r="I36" s="29">
        <v>79</v>
      </c>
      <c r="J36" s="166">
        <f t="shared" si="14"/>
        <v>11.149068322981366</v>
      </c>
      <c r="K36" s="19">
        <f t="shared" si="15"/>
        <v>4.4688796680497918</v>
      </c>
      <c r="Q36" s="8"/>
      <c r="T36" s="201">
        <v>42088.971886574072</v>
      </c>
      <c r="Y36" s="114"/>
      <c r="Z36" s="114"/>
      <c r="AA36" s="114"/>
      <c r="AB36" s="40">
        <f t="shared" si="16"/>
        <v>5.2459814905017046</v>
      </c>
      <c r="AC36" s="40">
        <f t="shared" si="17"/>
        <v>0.47053093034583537</v>
      </c>
      <c r="AD36" s="40">
        <f t="shared" si="18"/>
        <v>1.1738918655625914</v>
      </c>
      <c r="AE36">
        <v>1.0265</v>
      </c>
      <c r="AF36" s="19">
        <f t="shared" si="13"/>
        <v>11.149068322981366</v>
      </c>
      <c r="AG36" s="19">
        <f t="shared" si="11"/>
        <v>4.4688796680497918</v>
      </c>
    </row>
    <row r="37" spans="1:33">
      <c r="A37" s="113">
        <v>7</v>
      </c>
      <c r="B37" s="29" t="s">
        <v>470</v>
      </c>
      <c r="C37" s="29">
        <v>-47.125529999999998</v>
      </c>
      <c r="D37" s="29">
        <v>143.98849999999999</v>
      </c>
      <c r="E37" s="29">
        <v>30.7</v>
      </c>
      <c r="F37" s="29">
        <v>5.3840000000000003</v>
      </c>
      <c r="G37" s="29">
        <v>0.48599999999999999</v>
      </c>
      <c r="H37" s="29">
        <v>0.98099999999999998</v>
      </c>
      <c r="I37" s="29">
        <v>79</v>
      </c>
      <c r="J37" s="166">
        <f t="shared" si="14"/>
        <v>11.078189300411523</v>
      </c>
      <c r="K37" s="19">
        <f t="shared" si="15"/>
        <v>5.4882772680937819</v>
      </c>
      <c r="Q37" s="8"/>
      <c r="T37" s="201">
        <v>42088.972118055557</v>
      </c>
      <c r="Y37" s="114"/>
      <c r="Z37" s="114"/>
      <c r="AA37" s="114"/>
      <c r="AB37" s="40">
        <f t="shared" si="16"/>
        <v>5.2450073063809066</v>
      </c>
      <c r="AC37" s="40">
        <f t="shared" si="17"/>
        <v>0.47345348270823184</v>
      </c>
      <c r="AD37" s="40">
        <f t="shared" si="18"/>
        <v>0.9556746225036532</v>
      </c>
      <c r="AE37">
        <v>1.0265</v>
      </c>
      <c r="AF37" s="19">
        <f t="shared" si="13"/>
        <v>11.078189300411525</v>
      </c>
      <c r="AG37" s="19">
        <f t="shared" si="11"/>
        <v>5.4882772680937828</v>
      </c>
    </row>
    <row r="38" spans="1:33">
      <c r="A38" s="115">
        <v>9</v>
      </c>
      <c r="B38" s="29" t="s">
        <v>471</v>
      </c>
      <c r="C38" s="29">
        <v>-46.841700000000003</v>
      </c>
      <c r="D38" s="29">
        <v>141.57208</v>
      </c>
      <c r="E38" s="29">
        <v>30</v>
      </c>
      <c r="F38" s="29">
        <v>5.56</v>
      </c>
      <c r="G38" s="29">
        <v>0.53</v>
      </c>
      <c r="H38" s="29">
        <v>0.27900000000000003</v>
      </c>
      <c r="I38" s="29">
        <v>79</v>
      </c>
      <c r="J38" s="166">
        <f t="shared" si="14"/>
        <v>10.490566037735848</v>
      </c>
      <c r="K38" s="19">
        <f t="shared" si="15"/>
        <v>19.928315412186375</v>
      </c>
      <c r="Q38" s="8"/>
      <c r="T38" s="201">
        <v>42090.287523148145</v>
      </c>
      <c r="Y38" s="114"/>
      <c r="Z38" s="114"/>
      <c r="AA38" s="114"/>
      <c r="AB38" s="40">
        <f t="shared" si="16"/>
        <v>5.4164637116414998</v>
      </c>
      <c r="AC38" s="40">
        <f t="shared" si="17"/>
        <v>0.51631758402338046</v>
      </c>
      <c r="AD38" s="40">
        <f t="shared" si="18"/>
        <v>0.27179736970287388</v>
      </c>
      <c r="AE38">
        <v>1.0265</v>
      </c>
      <c r="AF38" s="19">
        <f t="shared" si="13"/>
        <v>10.490566037735848</v>
      </c>
      <c r="AG38" s="19">
        <f t="shared" si="11"/>
        <v>19.928315412186375</v>
      </c>
    </row>
    <row r="39" spans="1:33">
      <c r="A39" s="115">
        <v>9</v>
      </c>
      <c r="B39" s="29" t="s">
        <v>472</v>
      </c>
      <c r="C39" s="29">
        <v>-46.841729999999998</v>
      </c>
      <c r="D39" s="29">
        <v>141.57208</v>
      </c>
      <c r="E39" s="29">
        <v>31</v>
      </c>
      <c r="F39" s="29">
        <v>5.5750000000000002</v>
      </c>
      <c r="G39" s="29">
        <v>0.53200000000000003</v>
      </c>
      <c r="H39" s="29">
        <v>0.35199999999999998</v>
      </c>
      <c r="I39" s="29">
        <v>79</v>
      </c>
      <c r="J39" s="166">
        <f t="shared" si="14"/>
        <v>10.479323308270676</v>
      </c>
      <c r="K39" s="19">
        <f t="shared" si="15"/>
        <v>15.838068181818183</v>
      </c>
      <c r="Q39" s="8"/>
      <c r="T39" s="201">
        <v>42090.28769675926</v>
      </c>
      <c r="Y39" s="114"/>
      <c r="Z39" s="114"/>
      <c r="AA39" s="114"/>
      <c r="AB39" s="40">
        <f t="shared" si="16"/>
        <v>5.4310764734534827</v>
      </c>
      <c r="AC39" s="40">
        <f t="shared" si="17"/>
        <v>0.51826595226497807</v>
      </c>
      <c r="AD39" s="40">
        <f t="shared" si="18"/>
        <v>0.34291281052118849</v>
      </c>
      <c r="AE39">
        <v>1.0265</v>
      </c>
      <c r="AF39" s="19">
        <f t="shared" si="13"/>
        <v>10.479323308270677</v>
      </c>
      <c r="AG39" s="19">
        <f t="shared" si="11"/>
        <v>15.838068181818182</v>
      </c>
    </row>
    <row r="40" spans="1:33">
      <c r="A40" s="12"/>
      <c r="B40" s="29"/>
      <c r="C40" s="29"/>
      <c r="D40" s="29"/>
      <c r="E40" s="29"/>
      <c r="F40" s="29">
        <f>AVERAGE(F38:F39)</f>
        <v>5.5674999999999999</v>
      </c>
      <c r="G40" s="29"/>
      <c r="H40" s="29"/>
      <c r="I40" s="29"/>
      <c r="J40" s="166"/>
      <c r="K40" s="19"/>
      <c r="Q40" s="8"/>
      <c r="T40" s="201"/>
      <c r="Y40" s="114"/>
      <c r="Z40" s="114"/>
      <c r="AA40" s="114"/>
      <c r="AB40" s="40"/>
      <c r="AC40" s="40"/>
      <c r="AD40" s="40"/>
    </row>
    <row r="41" spans="1:33">
      <c r="A41" s="113"/>
      <c r="B41" s="29"/>
      <c r="C41" s="29"/>
      <c r="D41" s="29"/>
      <c r="E41" s="29"/>
      <c r="F41" s="29"/>
      <c r="G41" s="29"/>
      <c r="H41" s="29"/>
      <c r="I41" s="29"/>
      <c r="J41" s="166"/>
      <c r="K41" s="19"/>
      <c r="Q41" s="8"/>
      <c r="T41" s="201"/>
      <c r="AB41" s="40"/>
      <c r="AC41" s="40"/>
      <c r="AD41" s="40"/>
    </row>
    <row r="42" spans="1:33">
      <c r="A42" s="113">
        <v>2</v>
      </c>
      <c r="B42" s="29" t="s">
        <v>474</v>
      </c>
      <c r="C42" s="29">
        <v>-46.772820000000003</v>
      </c>
      <c r="D42" s="29">
        <v>141.93416999999999</v>
      </c>
      <c r="E42" s="29">
        <v>27.3</v>
      </c>
      <c r="F42" s="29">
        <v>4.8609999999999998</v>
      </c>
      <c r="G42" s="29">
        <v>0.496</v>
      </c>
      <c r="H42" s="29">
        <v>1.0169999999999999</v>
      </c>
      <c r="I42" s="29">
        <v>0</v>
      </c>
      <c r="J42" s="166">
        <f t="shared" si="14"/>
        <v>9.800403225806452</v>
      </c>
      <c r="K42" s="19">
        <f t="shared" si="15"/>
        <v>4.7797443461160274</v>
      </c>
      <c r="Q42" s="8"/>
      <c r="T42" s="201">
        <v>42447.513784722221</v>
      </c>
      <c r="AB42" s="40">
        <f t="shared" si="16"/>
        <v>4.7368933931007602</v>
      </c>
      <c r="AC42" s="40">
        <f t="shared" si="17"/>
        <v>0.48333658156304815</v>
      </c>
      <c r="AD42" s="40">
        <f t="shared" si="18"/>
        <v>0.99103488598713696</v>
      </c>
      <c r="AE42">
        <v>1.0262</v>
      </c>
      <c r="AF42">
        <f t="shared" si="13"/>
        <v>9.800403225806452</v>
      </c>
    </row>
    <row r="43" spans="1:33">
      <c r="A43" s="116">
        <v>2</v>
      </c>
      <c r="B43" s="17" t="s">
        <v>475</v>
      </c>
      <c r="C43" s="17">
        <v>-46.772820000000003</v>
      </c>
      <c r="D43" s="17">
        <v>141.93422000000001</v>
      </c>
      <c r="E43" s="17">
        <v>52.6</v>
      </c>
      <c r="F43" s="17">
        <v>4.8120000000000003</v>
      </c>
      <c r="G43" s="17">
        <v>0.49399999999999999</v>
      </c>
      <c r="H43" s="17">
        <v>1.012</v>
      </c>
      <c r="I43" s="17">
        <v>0</v>
      </c>
      <c r="J43" s="166">
        <f t="shared" si="14"/>
        <v>9.7408906882591104</v>
      </c>
      <c r="K43" s="19">
        <f t="shared" si="15"/>
        <v>4.7549407114624511</v>
      </c>
      <c r="Q43" s="8"/>
      <c r="T43" s="202">
        <v>42447.512592592589</v>
      </c>
      <c r="AB43" s="40">
        <f t="shared" si="16"/>
        <v>4.6891444162931206</v>
      </c>
      <c r="AC43" s="40">
        <f t="shared" si="17"/>
        <v>0.48138764373416487</v>
      </c>
      <c r="AD43" s="40">
        <f t="shared" si="18"/>
        <v>0.98616254141492887</v>
      </c>
      <c r="AE43">
        <v>1.0262</v>
      </c>
      <c r="AF43">
        <f t="shared" si="13"/>
        <v>9.7408906882591104</v>
      </c>
    </row>
    <row r="44" spans="1:33">
      <c r="B44"/>
      <c r="Q44" s="8"/>
      <c r="R44" s="19"/>
      <c r="AB44" s="40"/>
      <c r="AC44" s="40"/>
      <c r="AD44" s="40"/>
    </row>
    <row r="45" spans="1:33">
      <c r="B45"/>
      <c r="Q45" s="8"/>
      <c r="R45" s="19"/>
    </row>
    <row r="46" spans="1:33">
      <c r="B46"/>
      <c r="Q46" s="8"/>
      <c r="R46" s="19"/>
    </row>
    <row r="47" spans="1:33">
      <c r="B47"/>
      <c r="Q47" s="8"/>
      <c r="R47" s="19"/>
    </row>
    <row r="48" spans="1:33">
      <c r="B48" s="41" t="s">
        <v>396</v>
      </c>
      <c r="Q48" s="8"/>
      <c r="R48" s="19"/>
    </row>
    <row r="49" spans="1:18">
      <c r="B49" t="s">
        <v>392</v>
      </c>
      <c r="Q49" s="8"/>
      <c r="R49" s="19"/>
    </row>
    <row r="50" spans="1:18">
      <c r="B50" t="s">
        <v>393</v>
      </c>
      <c r="Q50" s="8"/>
      <c r="R50" s="19"/>
    </row>
    <row r="51" spans="1:18">
      <c r="B51" t="s">
        <v>395</v>
      </c>
      <c r="Q51" s="8"/>
      <c r="R51" s="19"/>
    </row>
    <row r="52" spans="1:18">
      <c r="B52" t="s">
        <v>394</v>
      </c>
      <c r="Q52" s="8"/>
      <c r="R52" s="19"/>
    </row>
    <row r="53" spans="1:18">
      <c r="B53" t="s">
        <v>397</v>
      </c>
      <c r="Q53" s="8"/>
      <c r="R53" s="19"/>
    </row>
    <row r="54" spans="1:18">
      <c r="B54"/>
    </row>
    <row r="55" spans="1:18" ht="20">
      <c r="A55" s="45" t="s">
        <v>401</v>
      </c>
      <c r="B55" s="46"/>
      <c r="C55" s="46"/>
      <c r="D55" s="46"/>
      <c r="E55" s="46"/>
      <c r="F55" s="46"/>
      <c r="G55" s="46"/>
      <c r="H55" s="46"/>
      <c r="I55" s="46"/>
    </row>
    <row r="56" spans="1:18">
      <c r="A56" s="46"/>
      <c r="B56" s="47" t="s">
        <v>402</v>
      </c>
      <c r="C56" s="48"/>
      <c r="D56" s="48"/>
      <c r="E56" s="46"/>
      <c r="F56" s="46"/>
      <c r="G56" s="46"/>
      <c r="H56" s="46"/>
      <c r="I56" s="46"/>
    </row>
    <row r="57" spans="1:18">
      <c r="A57" s="49" t="s">
        <v>403</v>
      </c>
      <c r="B57" s="50"/>
      <c r="C57" s="48"/>
      <c r="D57" s="51"/>
      <c r="E57" s="46"/>
      <c r="F57" s="46"/>
      <c r="G57" s="46"/>
      <c r="H57" s="46"/>
      <c r="I57" s="46"/>
    </row>
    <row r="58" spans="1:18">
      <c r="A58" s="52" t="s">
        <v>404</v>
      </c>
      <c r="B58" s="53">
        <v>0.02</v>
      </c>
      <c r="C58" s="54"/>
      <c r="D58" s="55"/>
      <c r="E58" s="46"/>
      <c r="F58" s="46"/>
      <c r="G58" s="46"/>
      <c r="H58" s="46"/>
      <c r="I58" s="46"/>
    </row>
    <row r="59" spans="1:18">
      <c r="A59" s="52" t="s">
        <v>405</v>
      </c>
      <c r="B59" s="53">
        <v>1.4999999999999999E-2</v>
      </c>
      <c r="C59" s="54"/>
      <c r="D59" s="55"/>
      <c r="E59" s="46"/>
      <c r="F59" s="46"/>
      <c r="G59" s="46"/>
      <c r="H59" s="46"/>
      <c r="I59" s="46"/>
    </row>
    <row r="60" spans="1:18">
      <c r="A60" s="52" t="s">
        <v>406</v>
      </c>
      <c r="B60" s="53">
        <v>0.02</v>
      </c>
      <c r="C60" s="54"/>
      <c r="D60" s="55"/>
      <c r="E60" s="46"/>
      <c r="F60" s="46"/>
      <c r="G60" s="46"/>
      <c r="H60" s="46"/>
      <c r="I60" s="46"/>
    </row>
    <row r="61" spans="1:18" ht="17" thickBot="1">
      <c r="A61" s="56"/>
      <c r="B61" s="57"/>
      <c r="C61" s="58"/>
      <c r="D61" s="59"/>
      <c r="E61" s="46"/>
      <c r="F61" s="46"/>
      <c r="G61" s="46"/>
      <c r="H61" s="46"/>
      <c r="I61" s="46"/>
    </row>
    <row r="62" spans="1:18" ht="17" thickTop="1">
      <c r="A62" s="60" t="s">
        <v>407</v>
      </c>
      <c r="B62" s="52"/>
      <c r="C62" s="61"/>
      <c r="D62" s="61"/>
      <c r="E62" s="46"/>
      <c r="F62" s="46"/>
      <c r="G62" s="46"/>
      <c r="H62" s="46"/>
      <c r="I62" s="46"/>
    </row>
    <row r="63" spans="1:18">
      <c r="A63" s="52" t="s">
        <v>408</v>
      </c>
      <c r="B63" s="52"/>
      <c r="C63" s="61"/>
      <c r="D63" s="61"/>
      <c r="E63" s="46"/>
      <c r="F63" s="46"/>
      <c r="G63" s="46"/>
      <c r="H63" s="46"/>
      <c r="I63" s="46"/>
    </row>
    <row r="64" spans="1:18">
      <c r="A64" s="52"/>
      <c r="B64" s="52"/>
      <c r="C64" s="61"/>
      <c r="D64" s="61"/>
      <c r="E64" s="46"/>
      <c r="F64" s="52"/>
      <c r="G64" s="46"/>
      <c r="H64" s="46"/>
      <c r="I64" s="46"/>
    </row>
    <row r="65" spans="1:9">
      <c r="A65" s="62"/>
      <c r="B65" s="62" t="s">
        <v>409</v>
      </c>
      <c r="C65" s="63"/>
      <c r="D65" s="61"/>
      <c r="E65" s="46"/>
      <c r="F65" s="64" t="s">
        <v>410</v>
      </c>
      <c r="G65" s="46"/>
      <c r="H65" s="46"/>
      <c r="I65" s="46"/>
    </row>
    <row r="66" spans="1:9">
      <c r="A66" s="50"/>
      <c r="B66" s="65" t="s">
        <v>404</v>
      </c>
      <c r="C66" s="66" t="s">
        <v>411</v>
      </c>
      <c r="D66" s="67" t="s">
        <v>406</v>
      </c>
      <c r="E66" s="67" t="s">
        <v>412</v>
      </c>
      <c r="F66" s="65" t="s">
        <v>404</v>
      </c>
      <c r="G66" s="66" t="s">
        <v>411</v>
      </c>
      <c r="H66" s="67" t="s">
        <v>406</v>
      </c>
      <c r="I66" s="67" t="s">
        <v>412</v>
      </c>
    </row>
    <row r="67" spans="1:9">
      <c r="A67" s="52" t="s">
        <v>413</v>
      </c>
      <c r="B67" s="68">
        <v>21.42</v>
      </c>
      <c r="C67" s="68">
        <v>0.35299999999999998</v>
      </c>
      <c r="D67" s="68">
        <v>4.1050000000000004</v>
      </c>
      <c r="E67" s="68">
        <v>7.3999999999999996E-2</v>
      </c>
      <c r="F67" s="68">
        <v>1.8049999999999999</v>
      </c>
      <c r="G67" s="68">
        <v>0.04</v>
      </c>
      <c r="H67" s="68">
        <v>4.3999999999999997E-2</v>
      </c>
      <c r="I67" s="68">
        <v>1.9E-2</v>
      </c>
    </row>
    <row r="68" spans="1:9">
      <c r="A68" s="52" t="s">
        <v>414</v>
      </c>
      <c r="B68" s="68">
        <v>21.96</v>
      </c>
      <c r="C68" s="68">
        <v>0.34749999999999998</v>
      </c>
      <c r="D68" s="68">
        <v>4.1029999999999998</v>
      </c>
      <c r="E68" s="68">
        <v>5.5E-2</v>
      </c>
      <c r="F68" s="68">
        <v>1.4735</v>
      </c>
      <c r="G68" s="68">
        <v>1.7500000000000002E-2</v>
      </c>
      <c r="H68" s="68">
        <v>0.16350000000000001</v>
      </c>
      <c r="I68" s="68">
        <v>3.0000000000000001E-3</v>
      </c>
    </row>
    <row r="69" spans="1:9">
      <c r="A69" s="52" t="s">
        <v>415</v>
      </c>
      <c r="B69" s="68">
        <v>5.6000000000000001E-2</v>
      </c>
      <c r="C69" s="68">
        <v>0.01</v>
      </c>
      <c r="D69" s="68">
        <v>3.5000000000000001E-3</v>
      </c>
      <c r="E69" s="68">
        <v>9.7000000000000003E-3</v>
      </c>
      <c r="F69" s="68">
        <v>0.121</v>
      </c>
      <c r="G69" s="68">
        <v>8.9999999999999993E-3</v>
      </c>
      <c r="H69" s="68">
        <v>1E-3</v>
      </c>
      <c r="I69" s="68">
        <v>2.8E-3</v>
      </c>
    </row>
    <row r="70" spans="1:9">
      <c r="A70" s="69" t="s">
        <v>416</v>
      </c>
      <c r="B70" s="68">
        <v>0.12</v>
      </c>
      <c r="C70" s="70">
        <v>2.5000000000000001E-2</v>
      </c>
      <c r="D70" s="70">
        <v>7.1000000000000004E-3</v>
      </c>
      <c r="E70" s="70">
        <v>1.7999999999999999E-2</v>
      </c>
      <c r="F70" s="68">
        <v>0.24</v>
      </c>
      <c r="G70" s="70">
        <v>1.7999999999999999E-2</v>
      </c>
      <c r="H70" s="70">
        <v>2E-3</v>
      </c>
      <c r="I70" s="70">
        <v>5.5999999999999999E-3</v>
      </c>
    </row>
    <row r="71" spans="1:9" ht="17" thickBot="1">
      <c r="A71" s="56" t="s">
        <v>417</v>
      </c>
      <c r="B71" s="71">
        <v>4</v>
      </c>
      <c r="C71" s="71">
        <v>4</v>
      </c>
      <c r="D71" s="71">
        <v>4</v>
      </c>
      <c r="E71" s="71">
        <v>4</v>
      </c>
      <c r="F71" s="71">
        <v>4</v>
      </c>
      <c r="G71" s="71">
        <v>4</v>
      </c>
      <c r="H71" s="71">
        <v>4</v>
      </c>
      <c r="I71" s="71">
        <v>4</v>
      </c>
    </row>
    <row r="72" spans="1:9" ht="17" thickTop="1">
      <c r="A72" s="72" t="s">
        <v>418</v>
      </c>
      <c r="B72" s="72">
        <v>20.92</v>
      </c>
      <c r="C72" s="73">
        <v>0.34499999999999997</v>
      </c>
      <c r="D72" s="73" t="s">
        <v>419</v>
      </c>
      <c r="E72" s="74"/>
      <c r="F72" s="74"/>
      <c r="G72" s="74"/>
      <c r="H72" s="46"/>
      <c r="I72" s="46"/>
    </row>
    <row r="73" spans="1:9">
      <c r="A73" s="72" t="s">
        <v>420</v>
      </c>
      <c r="B73" s="75">
        <f>B72*$B$21/1000</f>
        <v>0.71128000000000013</v>
      </c>
      <c r="C73" s="75">
        <f t="shared" ref="C73" si="19">C72*$B$21/1000</f>
        <v>1.1729999999999999E-2</v>
      </c>
      <c r="D73" s="75">
        <f>(3.937+0.072)*$B$21/1000</f>
        <v>0.13630599999999998</v>
      </c>
      <c r="E73" s="74"/>
      <c r="F73" s="74"/>
      <c r="G73" s="74"/>
      <c r="H73" s="46"/>
      <c r="I73" s="46"/>
    </row>
    <row r="74" spans="1:9">
      <c r="A74" s="72" t="s">
        <v>421</v>
      </c>
      <c r="B74" s="72"/>
      <c r="C74" s="73"/>
      <c r="D74" s="73"/>
      <c r="E74" s="74"/>
      <c r="F74" s="74"/>
      <c r="G74" s="74"/>
      <c r="H74" s="46"/>
      <c r="I74" s="46"/>
    </row>
    <row r="75" spans="1:9">
      <c r="A75" s="74" t="s">
        <v>422</v>
      </c>
      <c r="B75" s="72">
        <v>1024.4110000000001</v>
      </c>
      <c r="C75" s="73"/>
      <c r="D75" s="73"/>
      <c r="E75" s="74"/>
      <c r="F75" s="74"/>
      <c r="G75" s="74"/>
      <c r="H75" s="46"/>
      <c r="I75" s="46"/>
    </row>
    <row r="76" spans="1:9">
      <c r="A76" s="74" t="s">
        <v>423</v>
      </c>
      <c r="B76" s="75">
        <f>B68+2*B70</f>
        <v>22.2</v>
      </c>
      <c r="C76" s="76">
        <f>B68-2*B69</f>
        <v>21.848000000000003</v>
      </c>
      <c r="D76" s="73"/>
      <c r="E76" s="74"/>
      <c r="F76" s="74">
        <f>F68+2*F69</f>
        <v>1.7155</v>
      </c>
      <c r="G76" s="74">
        <f>F68-2*F69</f>
        <v>1.2315</v>
      </c>
      <c r="H76" s="46"/>
      <c r="I76" s="46"/>
    </row>
    <row r="77" spans="1:9">
      <c r="A77" s="74" t="s">
        <v>424</v>
      </c>
      <c r="B77" s="72">
        <v>0.24</v>
      </c>
      <c r="C77" s="73"/>
      <c r="D77" s="73"/>
      <c r="E77" s="74"/>
      <c r="F77" s="74">
        <f>4*F69</f>
        <v>0.48399999999999999</v>
      </c>
      <c r="G77" s="74"/>
      <c r="H77" s="46"/>
      <c r="I77" s="46"/>
    </row>
    <row r="78" spans="1:9">
      <c r="A78" s="74" t="s">
        <v>425</v>
      </c>
      <c r="B78" s="75">
        <f>B67-B68</f>
        <v>-0.53999999999999915</v>
      </c>
      <c r="C78" s="73"/>
      <c r="D78" s="73"/>
      <c r="E78" s="74"/>
      <c r="F78" s="75">
        <f>F67-F68</f>
        <v>0.33149999999999991</v>
      </c>
      <c r="G78" s="74"/>
      <c r="H78" s="46"/>
      <c r="I78" s="46"/>
    </row>
    <row r="79" spans="1:9">
      <c r="A79" s="74" t="s">
        <v>426</v>
      </c>
      <c r="B79" s="74" t="s">
        <v>427</v>
      </c>
      <c r="C79" s="74"/>
      <c r="D79" s="74"/>
      <c r="E79" s="74"/>
      <c r="F79" s="74"/>
      <c r="G79" s="74"/>
      <c r="H79" s="46"/>
      <c r="I79" s="46"/>
    </row>
    <row r="80" spans="1:9">
      <c r="A80" s="89" t="s">
        <v>473</v>
      </c>
      <c r="B80" s="92">
        <f>B69/SQRT(B71)</f>
        <v>2.8000000000000001E-2</v>
      </c>
      <c r="C80" s="92">
        <f t="shared" ref="C80:I80" si="20">C69/SQRT(C71)</f>
        <v>5.0000000000000001E-3</v>
      </c>
      <c r="D80" s="92">
        <f t="shared" si="20"/>
        <v>1.75E-3</v>
      </c>
      <c r="E80" s="92">
        <f t="shared" si="20"/>
        <v>4.8500000000000001E-3</v>
      </c>
      <c r="F80" s="92">
        <f t="shared" si="20"/>
        <v>6.0499999999999998E-2</v>
      </c>
      <c r="G80" s="92">
        <f t="shared" si="20"/>
        <v>4.4999999999999997E-3</v>
      </c>
      <c r="H80" s="92">
        <f t="shared" si="20"/>
        <v>5.0000000000000001E-4</v>
      </c>
      <c r="I80" s="92">
        <f t="shared" si="20"/>
        <v>1.4E-3</v>
      </c>
    </row>
    <row r="81" spans="1:9">
      <c r="A81" s="89" t="s">
        <v>538</v>
      </c>
      <c r="B81" s="106">
        <f>B69/B68*100</f>
        <v>0.25500910746812389</v>
      </c>
      <c r="C81" s="106">
        <f t="shared" ref="C81:I81" si="21">C69/C68*100</f>
        <v>2.877697841726619</v>
      </c>
      <c r="D81" s="106">
        <f t="shared" si="21"/>
        <v>8.5303436509870836E-2</v>
      </c>
      <c r="E81" s="106">
        <f t="shared" si="21"/>
        <v>17.636363636363637</v>
      </c>
      <c r="F81" s="106">
        <f t="shared" si="21"/>
        <v>8.2117407533084474</v>
      </c>
      <c r="G81" s="106">
        <f t="shared" si="21"/>
        <v>51.428571428571423</v>
      </c>
      <c r="H81" s="106">
        <f t="shared" si="21"/>
        <v>0.6116207951070336</v>
      </c>
      <c r="I81" s="106">
        <f t="shared" si="21"/>
        <v>93.333333333333329</v>
      </c>
    </row>
    <row r="82" spans="1:9">
      <c r="G82" s="46"/>
      <c r="H82" s="46"/>
      <c r="I82" s="46"/>
    </row>
    <row r="83" spans="1:9">
      <c r="G83" s="46"/>
      <c r="H83" s="46"/>
      <c r="I83" s="46"/>
    </row>
    <row r="84" spans="1:9">
      <c r="G84" s="46"/>
      <c r="H84" s="46"/>
      <c r="I84" s="46"/>
    </row>
    <row r="85" spans="1:9">
      <c r="G85" s="46"/>
      <c r="H85" s="46"/>
      <c r="I85" s="46"/>
    </row>
    <row r="86" spans="1:9">
      <c r="G86" s="46"/>
      <c r="H86" s="46"/>
      <c r="I86" s="46"/>
    </row>
    <row r="87" spans="1:9">
      <c r="G87" s="46"/>
      <c r="H87" s="46"/>
      <c r="I87" s="46"/>
    </row>
    <row r="88" spans="1:9">
      <c r="A88" s="60" t="s">
        <v>428</v>
      </c>
      <c r="B88" s="52"/>
      <c r="C88" s="61"/>
      <c r="D88" s="61"/>
      <c r="E88" s="46"/>
      <c r="F88" s="46"/>
      <c r="G88" s="46"/>
      <c r="H88" s="46"/>
      <c r="I88" s="46"/>
    </row>
    <row r="89" spans="1:9">
      <c r="A89" s="62" t="s">
        <v>429</v>
      </c>
      <c r="B89" s="52"/>
      <c r="C89" s="61"/>
      <c r="D89" s="61"/>
      <c r="E89" s="46"/>
      <c r="F89" s="46"/>
      <c r="G89" s="46"/>
      <c r="H89" s="46"/>
      <c r="I89" s="46"/>
    </row>
    <row r="90" spans="1:9">
      <c r="A90" s="52"/>
      <c r="B90" s="52"/>
      <c r="C90" s="61"/>
      <c r="D90" s="61"/>
      <c r="E90" s="46"/>
      <c r="F90" s="46"/>
    </row>
    <row r="91" spans="1:9">
      <c r="A91" s="50"/>
      <c r="B91" s="65" t="s">
        <v>404</v>
      </c>
      <c r="C91" s="66" t="s">
        <v>411</v>
      </c>
      <c r="D91" s="67" t="s">
        <v>406</v>
      </c>
      <c r="E91" s="67" t="s">
        <v>430</v>
      </c>
      <c r="F91" s="46"/>
    </row>
    <row r="92" spans="1:9">
      <c r="A92" s="52" t="s">
        <v>413</v>
      </c>
      <c r="B92" s="68">
        <v>28</v>
      </c>
      <c r="C92" s="68">
        <v>3</v>
      </c>
      <c r="D92" s="68">
        <v>14.7</v>
      </c>
      <c r="E92" s="68">
        <v>2</v>
      </c>
      <c r="F92" s="46"/>
    </row>
    <row r="93" spans="1:9">
      <c r="A93" s="52" t="s">
        <v>414</v>
      </c>
      <c r="B93" s="68">
        <v>27.86</v>
      </c>
      <c r="C93" s="68">
        <v>3</v>
      </c>
      <c r="D93" s="68">
        <v>14.815</v>
      </c>
      <c r="E93" s="68">
        <v>2.0699999999999998</v>
      </c>
      <c r="F93" s="46"/>
    </row>
    <row r="94" spans="1:9">
      <c r="A94" s="52" t="s">
        <v>415</v>
      </c>
      <c r="B94" s="68">
        <v>1.4E-2</v>
      </c>
      <c r="C94" s="68">
        <v>2E-3</v>
      </c>
      <c r="D94" s="68">
        <v>1.4E-2</v>
      </c>
      <c r="E94" s="68">
        <v>3.5000000000000001E-3</v>
      </c>
      <c r="F94" s="46"/>
    </row>
    <row r="95" spans="1:9">
      <c r="A95" s="69" t="s">
        <v>416</v>
      </c>
      <c r="B95" s="68">
        <v>2.8000000000000001E-2</v>
      </c>
      <c r="C95" s="68">
        <v>4.0000000000000001E-3</v>
      </c>
      <c r="D95" s="68">
        <v>2.8000000000000001E-2</v>
      </c>
      <c r="E95" s="68">
        <v>7.0000000000000001E-3</v>
      </c>
      <c r="F95" s="46"/>
    </row>
    <row r="96" spans="1:9" ht="17" thickBot="1">
      <c r="A96" s="56" t="s">
        <v>417</v>
      </c>
      <c r="B96" s="77">
        <v>2</v>
      </c>
      <c r="C96" s="77">
        <v>2</v>
      </c>
      <c r="D96" s="77">
        <v>2</v>
      </c>
      <c r="E96" s="77">
        <v>2</v>
      </c>
      <c r="F96" s="46"/>
    </row>
    <row r="97" spans="1:6" ht="17" thickTop="1">
      <c r="A97" s="46"/>
      <c r="B97" s="88">
        <f>B92-B93</f>
        <v>0.14000000000000057</v>
      </c>
      <c r="C97" s="46"/>
      <c r="D97" s="46"/>
      <c r="E97" s="46"/>
      <c r="F97" s="46"/>
    </row>
    <row r="98" spans="1:6">
      <c r="B98"/>
    </row>
    <row r="99" spans="1:6">
      <c r="B99"/>
    </row>
  </sheetData>
  <phoneticPr fontId="5" type="noConversion"/>
  <pageMargins left="0.75000000000000011" right="0.75000000000000011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6"/>
  <sheetViews>
    <sheetView topLeftCell="A16" workbookViewId="0">
      <selection activeCell="D4" sqref="D4:D27"/>
    </sheetView>
  </sheetViews>
  <sheetFormatPr baseColWidth="10" defaultColWidth="11" defaultRowHeight="16"/>
  <cols>
    <col min="1" max="1" width="27.33203125" customWidth="1"/>
  </cols>
  <sheetData>
    <row r="1" spans="1:6">
      <c r="A1" t="s">
        <v>431</v>
      </c>
      <c r="B1" s="78"/>
      <c r="C1" t="s">
        <v>432</v>
      </c>
      <c r="D1" t="s">
        <v>433</v>
      </c>
      <c r="F1" t="s">
        <v>434</v>
      </c>
    </row>
    <row r="2" spans="1:6">
      <c r="A2" s="90" t="s">
        <v>399</v>
      </c>
      <c r="B2" s="91"/>
      <c r="C2" s="83" t="s">
        <v>420</v>
      </c>
      <c r="D2" s="83"/>
      <c r="E2" s="83" t="s">
        <v>435</v>
      </c>
      <c r="F2" s="83">
        <v>5.5679999999999996</v>
      </c>
    </row>
    <row r="3" spans="1:6">
      <c r="A3" s="78" t="s">
        <v>436</v>
      </c>
      <c r="B3" s="40"/>
      <c r="F3" s="44" t="s">
        <v>463</v>
      </c>
    </row>
    <row r="4" spans="1:6">
      <c r="A4" s="79">
        <v>42093.708333333336</v>
      </c>
      <c r="B4" s="40"/>
      <c r="C4" s="80">
        <v>3.2730999999999999</v>
      </c>
      <c r="D4" s="40">
        <v>5.2247693964271251</v>
      </c>
      <c r="E4" s="22" t="s">
        <v>437</v>
      </c>
      <c r="F4" s="40">
        <f>6.3151*LN(C4)+2.153</f>
        <v>9.6410511897649549</v>
      </c>
    </row>
    <row r="5" spans="1:6">
      <c r="A5" s="79">
        <v>42108.708333333336</v>
      </c>
      <c r="B5" s="40"/>
      <c r="C5">
        <v>1.8633999999999999</v>
      </c>
      <c r="D5" s="40">
        <v>5.3072181497438518</v>
      </c>
      <c r="E5" s="28" t="s">
        <v>438</v>
      </c>
      <c r="F5" s="40">
        <f>6.3151*LN(C5)+2.153</f>
        <v>6.0835357709334978</v>
      </c>
    </row>
    <row r="6" spans="1:6">
      <c r="A6" s="79">
        <v>42123.708333333336</v>
      </c>
      <c r="B6" s="40"/>
      <c r="C6">
        <v>1.6596</v>
      </c>
      <c r="D6" s="40">
        <v>6.2859808595327369</v>
      </c>
      <c r="E6" s="28" t="s">
        <v>439</v>
      </c>
      <c r="F6" s="40">
        <f t="shared" ref="F6:F20" si="0">6.3151*LN(C6)+2.153</f>
        <v>5.3520819465055238</v>
      </c>
    </row>
    <row r="7" spans="1:6">
      <c r="A7" s="79">
        <v>42138.708333333336</v>
      </c>
      <c r="B7" s="40"/>
      <c r="C7">
        <v>3.1619999999999999</v>
      </c>
      <c r="D7" s="40">
        <v>8.6030222583171394</v>
      </c>
      <c r="E7" s="28" t="s">
        <v>440</v>
      </c>
      <c r="F7" s="40">
        <f t="shared" si="0"/>
        <v>9.4229730459155547</v>
      </c>
    </row>
    <row r="8" spans="1:6">
      <c r="A8" s="79">
        <v>42153.708333333336</v>
      </c>
      <c r="B8" s="40"/>
      <c r="C8">
        <v>5.0510999999999999</v>
      </c>
      <c r="D8" s="40">
        <v>11.041472921580617</v>
      </c>
      <c r="E8" s="28" t="s">
        <v>441</v>
      </c>
      <c r="F8" s="40">
        <f t="shared" si="0"/>
        <v>12.38097411172766</v>
      </c>
    </row>
    <row r="9" spans="1:6">
      <c r="A9" s="79">
        <v>42168.708333333336</v>
      </c>
      <c r="B9" s="40"/>
      <c r="C9">
        <v>4.5956000000000001</v>
      </c>
      <c r="D9" s="40">
        <v>10.976590722305822</v>
      </c>
      <c r="E9" s="28" t="s">
        <v>442</v>
      </c>
      <c r="F9" s="40">
        <f t="shared" si="0"/>
        <v>11.784154740973914</v>
      </c>
    </row>
    <row r="10" spans="1:6">
      <c r="A10" s="79">
        <v>42183.708333333336</v>
      </c>
      <c r="B10" s="40"/>
      <c r="C10">
        <v>8.1419999999999995</v>
      </c>
      <c r="D10" s="40">
        <v>15.002710533083935</v>
      </c>
      <c r="E10" s="28" t="s">
        <v>443</v>
      </c>
      <c r="F10" s="40">
        <f t="shared" si="0"/>
        <v>15.395991096845179</v>
      </c>
    </row>
    <row r="11" spans="1:6">
      <c r="A11" s="79">
        <v>42198.708333333336</v>
      </c>
      <c r="B11" s="40"/>
      <c r="C11">
        <v>3.0819999999999999</v>
      </c>
      <c r="D11" s="40">
        <v>10.135713931995507</v>
      </c>
      <c r="E11" s="28" t="s">
        <v>444</v>
      </c>
      <c r="F11" s="40">
        <f t="shared" si="0"/>
        <v>9.26114228138408</v>
      </c>
    </row>
    <row r="12" spans="1:6">
      <c r="A12" s="79">
        <v>42213.708333333336</v>
      </c>
      <c r="B12" s="40"/>
      <c r="C12">
        <v>6.5620000000000003</v>
      </c>
      <c r="D12" s="40">
        <v>13.981466982432471</v>
      </c>
      <c r="E12" s="32" t="s">
        <v>445</v>
      </c>
      <c r="F12" s="40">
        <f t="shared" si="0"/>
        <v>14.03356879865667</v>
      </c>
    </row>
    <row r="13" spans="1:6">
      <c r="A13" s="79">
        <v>42228.708333333336</v>
      </c>
      <c r="B13" s="40"/>
      <c r="C13">
        <v>6.7808999999999999</v>
      </c>
      <c r="D13" s="40">
        <v>15.27318861486785</v>
      </c>
      <c r="E13" s="32" t="s">
        <v>446</v>
      </c>
      <c r="F13" s="40">
        <f t="shared" si="0"/>
        <v>14.240795028515981</v>
      </c>
    </row>
    <row r="14" spans="1:6">
      <c r="A14" s="79">
        <v>42243.708333333336</v>
      </c>
      <c r="B14" s="40"/>
      <c r="C14">
        <v>8.5607000000000006</v>
      </c>
      <c r="D14" s="40">
        <v>15.385436733128834</v>
      </c>
      <c r="E14" s="32" t="s">
        <v>447</v>
      </c>
      <c r="F14" s="40">
        <f t="shared" si="0"/>
        <v>15.712668811454069</v>
      </c>
    </row>
    <row r="15" spans="1:6">
      <c r="A15" s="79">
        <v>42258.708333333336</v>
      </c>
      <c r="B15" s="40"/>
      <c r="C15">
        <v>6.9142999999999999</v>
      </c>
      <c r="D15" s="40">
        <v>15.09</v>
      </c>
      <c r="E15" s="32" t="s">
        <v>448</v>
      </c>
      <c r="F15" s="40">
        <f t="shared" si="0"/>
        <v>14.363825139054088</v>
      </c>
    </row>
    <row r="16" spans="1:6">
      <c r="A16" s="79">
        <v>42273.708333333336</v>
      </c>
      <c r="B16" s="40"/>
      <c r="C16">
        <v>5.6730999999999998</v>
      </c>
      <c r="D16" s="40">
        <v>13.911705557989428</v>
      </c>
      <c r="E16" s="32" t="s">
        <v>449</v>
      </c>
      <c r="F16" s="40">
        <f t="shared" si="0"/>
        <v>13.11434455409815</v>
      </c>
    </row>
    <row r="17" spans="1:6">
      <c r="A17" s="79">
        <v>42288.708333333336</v>
      </c>
      <c r="B17" s="40"/>
      <c r="C17" s="81">
        <v>5</v>
      </c>
      <c r="D17" s="40">
        <v>12.957802273984566</v>
      </c>
      <c r="E17" s="28" t="s">
        <v>450</v>
      </c>
      <c r="F17" s="40">
        <f t="shared" si="0"/>
        <v>12.316761360812587</v>
      </c>
    </row>
    <row r="18" spans="1:6">
      <c r="A18" s="79">
        <v>42303.708333333336</v>
      </c>
      <c r="B18" s="40"/>
      <c r="C18">
        <v>6.7343999999999999</v>
      </c>
      <c r="D18" s="40">
        <v>14.981441218134458</v>
      </c>
      <c r="E18" s="28" t="s">
        <v>451</v>
      </c>
      <c r="F18" s="40">
        <f t="shared" si="0"/>
        <v>14.197340083572682</v>
      </c>
    </row>
    <row r="19" spans="1:6">
      <c r="A19" s="79">
        <v>42318.708333333336</v>
      </c>
      <c r="B19" s="40"/>
      <c r="C19">
        <v>5.6791</v>
      </c>
      <c r="D19" s="40">
        <v>13.700240803245915</v>
      </c>
      <c r="E19" s="28" t="s">
        <v>452</v>
      </c>
      <c r="F19" s="40">
        <f t="shared" si="0"/>
        <v>13.121020018506494</v>
      </c>
    </row>
    <row r="20" spans="1:6">
      <c r="A20" s="79">
        <v>42333.708333333336</v>
      </c>
      <c r="B20" s="40"/>
      <c r="C20">
        <v>5.3592000000000004</v>
      </c>
      <c r="D20" s="40">
        <v>13.255384915043514</v>
      </c>
      <c r="E20" s="28" t="s">
        <v>453</v>
      </c>
      <c r="F20" s="40">
        <f t="shared" si="0"/>
        <v>12.754882776459302</v>
      </c>
    </row>
    <row r="21" spans="1:6">
      <c r="A21" s="79">
        <v>42348.708333333336</v>
      </c>
      <c r="B21" s="40"/>
      <c r="C21" s="80">
        <v>16.369499999999999</v>
      </c>
      <c r="D21" s="40">
        <v>13.162230150870856</v>
      </c>
      <c r="E21" s="22" t="s">
        <v>454</v>
      </c>
      <c r="F21" s="40"/>
    </row>
    <row r="22" spans="1:6">
      <c r="A22" s="79">
        <v>42363.708333333336</v>
      </c>
      <c r="B22" s="40"/>
      <c r="C22" s="80">
        <v>12.301500000000001</v>
      </c>
      <c r="D22" s="40">
        <v>10.487325426711244</v>
      </c>
      <c r="E22" s="28" t="s">
        <v>455</v>
      </c>
      <c r="F22" s="40"/>
    </row>
    <row r="23" spans="1:6">
      <c r="A23" s="79">
        <v>42378.708333333336</v>
      </c>
      <c r="B23" s="40"/>
      <c r="C23">
        <v>2.5165000000000002</v>
      </c>
      <c r="D23" s="40">
        <v>9.6882026216681751</v>
      </c>
      <c r="E23" s="28" t="s">
        <v>456</v>
      </c>
      <c r="F23" s="40">
        <f t="shared" ref="F23:F24" si="1">C23-$B$3</f>
        <v>2.5165000000000002</v>
      </c>
    </row>
    <row r="24" spans="1:6">
      <c r="A24" s="79">
        <v>42393.708333333336</v>
      </c>
      <c r="B24" s="40"/>
      <c r="C24">
        <v>2.2863000000000002</v>
      </c>
      <c r="D24" s="40">
        <v>9.0925707726269316</v>
      </c>
      <c r="E24" s="28" t="s">
        <v>457</v>
      </c>
      <c r="F24" s="40">
        <f t="shared" si="1"/>
        <v>2.2863000000000002</v>
      </c>
    </row>
    <row r="25" spans="1:6">
      <c r="A25" s="82" t="s">
        <v>458</v>
      </c>
      <c r="B25" s="78"/>
      <c r="C25" s="82" t="s">
        <v>458</v>
      </c>
      <c r="D25" s="40">
        <v>9.0005045249535698</v>
      </c>
      <c r="E25" s="28" t="s">
        <v>459</v>
      </c>
    </row>
    <row r="26" spans="1:6">
      <c r="A26" s="79"/>
      <c r="B26" s="78"/>
      <c r="D26" s="40">
        <v>7.5141218308410949</v>
      </c>
      <c r="E26" s="16" t="s">
        <v>460</v>
      </c>
    </row>
    <row r="27" spans="1:6">
      <c r="A27" s="79"/>
      <c r="B27" s="78"/>
      <c r="D27" s="40">
        <v>5.837035275549507</v>
      </c>
      <c r="E27" s="28" t="s">
        <v>461</v>
      </c>
    </row>
    <row r="28" spans="1:6">
      <c r="A28" s="79"/>
      <c r="B28" s="78"/>
    </row>
    <row r="29" spans="1:6">
      <c r="A29" s="79"/>
      <c r="B29" s="78"/>
    </row>
    <row r="30" spans="1:6">
      <c r="A30" s="79"/>
      <c r="B30" s="78"/>
    </row>
    <row r="31" spans="1:6">
      <c r="A31" s="79"/>
      <c r="B31" s="78"/>
    </row>
    <row r="32" spans="1:6">
      <c r="A32" s="79"/>
      <c r="B32" s="78"/>
    </row>
    <row r="33" spans="1:3">
      <c r="A33" s="79"/>
      <c r="B33" s="78"/>
    </row>
    <row r="34" spans="1:3">
      <c r="A34" s="79"/>
      <c r="B34" s="78"/>
    </row>
    <row r="35" spans="1:3">
      <c r="A35" s="79"/>
      <c r="B35" s="78"/>
    </row>
    <row r="36" spans="1:3">
      <c r="A36" s="79"/>
      <c r="B36" s="78"/>
    </row>
    <row r="37" spans="1:3">
      <c r="A37" s="79"/>
      <c r="B37" s="78"/>
      <c r="C37" s="83"/>
    </row>
    <row r="38" spans="1:3">
      <c r="A38" s="79"/>
      <c r="B38" s="78"/>
    </row>
    <row r="39" spans="1:3">
      <c r="A39" s="79"/>
      <c r="B39" s="78"/>
    </row>
    <row r="40" spans="1:3">
      <c r="A40" s="79"/>
      <c r="B40" s="78"/>
    </row>
    <row r="41" spans="1:3">
      <c r="A41" s="79"/>
      <c r="B41" s="78"/>
    </row>
    <row r="42" spans="1:3">
      <c r="A42" s="79"/>
      <c r="B42" s="78"/>
    </row>
    <row r="43" spans="1:3">
      <c r="A43" s="79"/>
      <c r="B43" s="78"/>
    </row>
    <row r="44" spans="1:3">
      <c r="A44" s="79"/>
      <c r="B44" s="78"/>
    </row>
    <row r="45" spans="1:3">
      <c r="B45" s="78"/>
    </row>
    <row r="46" spans="1:3">
      <c r="B46" s="78"/>
    </row>
    <row r="47" spans="1:3">
      <c r="B47" s="78"/>
    </row>
    <row r="48" spans="1:3" ht="85">
      <c r="A48" s="84" t="s">
        <v>462</v>
      </c>
      <c r="B48" s="78"/>
    </row>
    <row r="49" spans="2:2">
      <c r="B49" s="78"/>
    </row>
    <row r="50" spans="2:2">
      <c r="B50" s="78"/>
    </row>
    <row r="51" spans="2:2">
      <c r="B51" s="78"/>
    </row>
    <row r="52" spans="2:2">
      <c r="B52" s="78"/>
    </row>
    <row r="53" spans="2:2">
      <c r="B53" s="78"/>
    </row>
    <row r="54" spans="2:2">
      <c r="B54" s="78"/>
    </row>
    <row r="55" spans="2:2">
      <c r="B55" s="78"/>
    </row>
    <row r="56" spans="2:2">
      <c r="B56" s="78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topLeftCell="B46" zoomScale="150" zoomScaleNormal="150" workbookViewId="0">
      <selection activeCell="C66" sqref="C66"/>
    </sheetView>
  </sheetViews>
  <sheetFormatPr baseColWidth="10" defaultColWidth="11" defaultRowHeight="16"/>
  <sheetData>
    <row r="1" spans="1:3">
      <c r="A1" t="s">
        <v>521</v>
      </c>
      <c r="B1" t="s">
        <v>522</v>
      </c>
    </row>
    <row r="2" spans="1:3">
      <c r="A2">
        <v>2</v>
      </c>
      <c r="B2">
        <v>470.38</v>
      </c>
    </row>
    <row r="3" spans="1:3">
      <c r="A3">
        <v>4</v>
      </c>
      <c r="B3">
        <v>477.03</v>
      </c>
    </row>
    <row r="4" spans="1:3">
      <c r="A4">
        <v>6</v>
      </c>
      <c r="B4">
        <v>471.51</v>
      </c>
    </row>
    <row r="5" spans="1:3">
      <c r="A5">
        <v>8</v>
      </c>
      <c r="B5">
        <v>473.5</v>
      </c>
    </row>
    <row r="6" spans="1:3">
      <c r="A6">
        <v>10</v>
      </c>
      <c r="B6">
        <v>475.89</v>
      </c>
    </row>
    <row r="7" spans="1:3">
      <c r="A7">
        <v>12</v>
      </c>
      <c r="B7">
        <v>450.57</v>
      </c>
    </row>
    <row r="8" spans="1:3">
      <c r="A8">
        <v>14</v>
      </c>
      <c r="B8">
        <v>457.54</v>
      </c>
      <c r="C8" t="s">
        <v>523</v>
      </c>
    </row>
    <row r="9" spans="1:3">
      <c r="A9">
        <v>16</v>
      </c>
      <c r="B9">
        <v>479.43</v>
      </c>
    </row>
    <row r="10" spans="1:3">
      <c r="A10">
        <v>18</v>
      </c>
      <c r="B10">
        <v>469.34</v>
      </c>
    </row>
    <row r="11" spans="1:3">
      <c r="A11">
        <v>20</v>
      </c>
      <c r="B11">
        <v>479.37</v>
      </c>
    </row>
    <row r="12" spans="1:3">
      <c r="A12">
        <v>22</v>
      </c>
      <c r="B12">
        <v>444.56</v>
      </c>
    </row>
    <row r="13" spans="1:3">
      <c r="A13">
        <v>24</v>
      </c>
      <c r="B13">
        <v>484.55</v>
      </c>
    </row>
    <row r="14" spans="1:3">
      <c r="A14">
        <v>26</v>
      </c>
      <c r="B14">
        <v>527</v>
      </c>
    </row>
    <row r="15" spans="1:3">
      <c r="A15">
        <v>28</v>
      </c>
      <c r="B15">
        <v>529.78</v>
      </c>
    </row>
    <row r="16" spans="1:3">
      <c r="A16">
        <v>30</v>
      </c>
      <c r="B16">
        <v>534.4</v>
      </c>
    </row>
    <row r="17" spans="1:2">
      <c r="A17">
        <v>32</v>
      </c>
      <c r="B17">
        <v>520.85</v>
      </c>
    </row>
    <row r="18" spans="1:2">
      <c r="A18">
        <v>34</v>
      </c>
      <c r="B18">
        <v>504.89</v>
      </c>
    </row>
    <row r="19" spans="1:2">
      <c r="A19">
        <v>36</v>
      </c>
      <c r="B19">
        <v>521.42999999999995</v>
      </c>
    </row>
    <row r="20" spans="1:2">
      <c r="A20">
        <v>38</v>
      </c>
      <c r="B20">
        <v>526.6</v>
      </c>
    </row>
    <row r="21" spans="1:2">
      <c r="A21">
        <v>40</v>
      </c>
      <c r="B21">
        <v>535.44000000000005</v>
      </c>
    </row>
    <row r="22" spans="1:2">
      <c r="A22">
        <v>42</v>
      </c>
      <c r="B22">
        <v>534.79</v>
      </c>
    </row>
    <row r="23" spans="1:2">
      <c r="A23">
        <v>44</v>
      </c>
      <c r="B23">
        <v>533.54999999999995</v>
      </c>
    </row>
    <row r="24" spans="1:2">
      <c r="A24">
        <v>46</v>
      </c>
      <c r="B24">
        <v>541.1</v>
      </c>
    </row>
    <row r="25" spans="1:2">
      <c r="A25">
        <v>48</v>
      </c>
      <c r="B25">
        <v>539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E34"/>
  <sheetViews>
    <sheetView tabSelected="1" topLeftCell="X9" zoomScale="150" zoomScaleNormal="150" workbookViewId="0">
      <selection activeCell="AA10" sqref="AA10:AA33"/>
    </sheetView>
  </sheetViews>
  <sheetFormatPr baseColWidth="10" defaultColWidth="11" defaultRowHeight="16"/>
  <cols>
    <col min="1" max="1" width="18.1640625" customWidth="1"/>
    <col min="2" max="2" width="8.1640625" customWidth="1"/>
    <col min="3" max="3" width="13.6640625" style="8" customWidth="1"/>
    <col min="4" max="4" width="41.83203125" customWidth="1"/>
    <col min="5" max="6" width="17" customWidth="1"/>
    <col min="7" max="7" width="15.83203125" customWidth="1"/>
    <col min="8" max="8" width="9.1640625" customWidth="1"/>
    <col min="9" max="9" width="17" customWidth="1"/>
    <col min="10" max="10" width="17.5" customWidth="1"/>
    <col min="11" max="11" width="25.33203125" customWidth="1"/>
    <col min="12" max="12" width="16.5" customWidth="1"/>
    <col min="13" max="13" width="30.6640625" customWidth="1"/>
    <col min="14" max="14" width="13.6640625" customWidth="1"/>
    <col min="15" max="15" width="23.83203125" customWidth="1"/>
    <col min="16" max="16" width="20.5" customWidth="1"/>
    <col min="17" max="17" width="8.5" customWidth="1"/>
    <col min="18" max="18" width="43.33203125" customWidth="1"/>
    <col min="19" max="19" width="9" customWidth="1"/>
    <col min="20" max="20" width="38.5" customWidth="1"/>
    <col min="21" max="21" width="13" customWidth="1"/>
    <col min="22" max="22" width="35.33203125" customWidth="1"/>
    <col min="23" max="23" width="9.83203125" customWidth="1"/>
    <col min="24" max="24" width="40.1640625" customWidth="1"/>
    <col min="25" max="25" width="16.83203125" customWidth="1"/>
    <col min="26" max="26" width="45.5" customWidth="1"/>
    <col min="27" max="27" width="23" customWidth="1"/>
  </cols>
  <sheetData>
    <row r="1" spans="1:31" s="139" customFormat="1" ht="15">
      <c r="A1" s="139" t="s">
        <v>525</v>
      </c>
      <c r="B1" s="139" t="s">
        <v>526</v>
      </c>
      <c r="C1" s="234" t="s">
        <v>710</v>
      </c>
      <c r="D1" s="139" t="s">
        <v>694</v>
      </c>
      <c r="E1" s="203" t="s">
        <v>527</v>
      </c>
      <c r="F1" s="203"/>
      <c r="G1" s="204" t="s">
        <v>528</v>
      </c>
      <c r="H1" s="205" t="s">
        <v>711</v>
      </c>
      <c r="I1" s="149" t="s">
        <v>695</v>
      </c>
      <c r="J1" s="149" t="s">
        <v>712</v>
      </c>
      <c r="K1" s="206" t="s">
        <v>569</v>
      </c>
      <c r="L1" s="206" t="s">
        <v>713</v>
      </c>
      <c r="M1" s="206" t="s">
        <v>490</v>
      </c>
      <c r="N1" s="206" t="s">
        <v>714</v>
      </c>
      <c r="O1" s="157" t="s">
        <v>548</v>
      </c>
      <c r="P1" s="207" t="s">
        <v>543</v>
      </c>
      <c r="Q1" s="208" t="s">
        <v>715</v>
      </c>
      <c r="R1" s="209" t="s">
        <v>696</v>
      </c>
      <c r="S1" s="210" t="s">
        <v>716</v>
      </c>
      <c r="T1" s="209" t="s">
        <v>697</v>
      </c>
      <c r="U1" s="209" t="s">
        <v>717</v>
      </c>
      <c r="V1" s="209" t="s">
        <v>698</v>
      </c>
      <c r="W1" s="210" t="s">
        <v>718</v>
      </c>
      <c r="X1" s="209" t="s">
        <v>699</v>
      </c>
      <c r="Y1" s="139" t="s">
        <v>719</v>
      </c>
      <c r="Z1" s="209" t="s">
        <v>700</v>
      </c>
      <c r="AA1" s="209" t="s">
        <v>720</v>
      </c>
      <c r="AB1" s="211"/>
    </row>
    <row r="2" spans="1:31" s="219" customFormat="1" ht="15">
      <c r="A2" s="212" t="s">
        <v>529</v>
      </c>
      <c r="B2" s="148" t="s">
        <v>542</v>
      </c>
      <c r="C2" s="212"/>
      <c r="D2" s="212"/>
      <c r="E2" s="213" t="s">
        <v>571</v>
      </c>
      <c r="F2" s="213"/>
      <c r="G2" s="214"/>
      <c r="H2" s="213"/>
      <c r="I2" s="150" t="s">
        <v>591</v>
      </c>
      <c r="J2" s="150"/>
      <c r="K2" s="215" t="s">
        <v>570</v>
      </c>
      <c r="L2" s="213"/>
      <c r="M2" s="213" t="s">
        <v>572</v>
      </c>
      <c r="N2" s="213"/>
      <c r="O2" s="216"/>
      <c r="P2" s="217"/>
      <c r="Q2" s="213"/>
      <c r="R2" s="218" t="s">
        <v>581</v>
      </c>
      <c r="S2" s="213"/>
      <c r="T2" s="218" t="s">
        <v>691</v>
      </c>
      <c r="U2" s="213"/>
      <c r="V2" s="218" t="s">
        <v>582</v>
      </c>
      <c r="W2" s="213"/>
      <c r="X2" s="218" t="s">
        <v>692</v>
      </c>
      <c r="Y2" s="213"/>
      <c r="Z2" s="218" t="s">
        <v>693</v>
      </c>
      <c r="AA2" s="213"/>
      <c r="AB2" s="213"/>
    </row>
    <row r="3" spans="1:31" s="220" customFormat="1" ht="15">
      <c r="A3" s="159" t="s">
        <v>566</v>
      </c>
      <c r="C3" s="139" t="s">
        <v>701</v>
      </c>
      <c r="E3" s="233" t="s">
        <v>709</v>
      </c>
      <c r="G3" s="221" t="s">
        <v>702</v>
      </c>
      <c r="H3" s="222"/>
      <c r="I3" s="150" t="s">
        <v>591</v>
      </c>
      <c r="J3" s="151"/>
      <c r="K3" s="215" t="s">
        <v>570</v>
      </c>
      <c r="L3" s="223"/>
      <c r="M3" s="213" t="s">
        <v>572</v>
      </c>
      <c r="N3" s="151"/>
      <c r="O3" s="151" t="s">
        <v>703</v>
      </c>
      <c r="P3" s="224" t="s">
        <v>704</v>
      </c>
      <c r="Q3" s="161"/>
      <c r="R3" s="218" t="s">
        <v>581</v>
      </c>
      <c r="S3" s="160"/>
      <c r="T3" s="218" t="s">
        <v>691</v>
      </c>
      <c r="U3" s="162"/>
      <c r="V3" s="218" t="s">
        <v>582</v>
      </c>
      <c r="W3" s="160"/>
      <c r="X3" s="218" t="s">
        <v>692</v>
      </c>
      <c r="Y3" s="162"/>
      <c r="Z3" s="218" t="s">
        <v>693</v>
      </c>
      <c r="AA3" s="162"/>
      <c r="AB3" s="162"/>
    </row>
    <row r="4" spans="1:31" s="41" customFormat="1" ht="19">
      <c r="A4" s="99" t="s">
        <v>589</v>
      </c>
      <c r="C4" s="226" t="s">
        <v>530</v>
      </c>
      <c r="D4" s="226"/>
      <c r="E4" s="226" t="s">
        <v>531</v>
      </c>
      <c r="F4" s="226"/>
      <c r="G4" s="227" t="s">
        <v>532</v>
      </c>
      <c r="H4" s="227"/>
      <c r="I4" s="133" t="s">
        <v>592</v>
      </c>
      <c r="J4" s="133"/>
      <c r="K4" s="228" t="s">
        <v>705</v>
      </c>
      <c r="L4" s="229"/>
      <c r="M4" s="133">
        <v>1</v>
      </c>
      <c r="N4" s="229"/>
      <c r="O4" s="230" t="s">
        <v>597</v>
      </c>
      <c r="P4" s="231" t="s">
        <v>590</v>
      </c>
      <c r="Q4" s="133"/>
      <c r="R4" s="226" t="s">
        <v>706</v>
      </c>
      <c r="S4" s="232"/>
      <c r="T4" s="226" t="s">
        <v>706</v>
      </c>
      <c r="U4" s="226"/>
      <c r="V4" s="226" t="s">
        <v>706</v>
      </c>
      <c r="W4" s="232"/>
      <c r="X4" s="226" t="s">
        <v>706</v>
      </c>
      <c r="Y4" s="226"/>
      <c r="Z4" s="226" t="s">
        <v>706</v>
      </c>
      <c r="AA4" s="226"/>
      <c r="AB4" s="99"/>
      <c r="AC4" s="100"/>
      <c r="AD4" s="99"/>
      <c r="AE4" s="99"/>
    </row>
    <row r="5" spans="1:31" s="41" customFormat="1">
      <c r="B5" s="99"/>
      <c r="C5" s="99" t="s">
        <v>533</v>
      </c>
      <c r="D5" s="99"/>
      <c r="E5" s="99" t="s">
        <v>593</v>
      </c>
      <c r="F5" s="99"/>
      <c r="G5" s="99"/>
      <c r="H5" s="105"/>
      <c r="I5" s="101">
        <v>3</v>
      </c>
      <c r="J5" s="105"/>
      <c r="K5" s="163">
        <v>5.0000000000000001E-3</v>
      </c>
      <c r="L5" s="101"/>
      <c r="M5" s="101">
        <v>5.4000000000000001E-4</v>
      </c>
      <c r="N5" s="105"/>
      <c r="O5" s="98"/>
      <c r="P5" s="189">
        <v>8.0000000000000007E-5</v>
      </c>
      <c r="Q5" s="102"/>
      <c r="R5" s="147">
        <f>nutrients!D70</f>
        <v>7.1000000000000004E-3</v>
      </c>
      <c r="S5" s="102"/>
      <c r="T5" s="164">
        <f>nutrients!C70</f>
        <v>2.5000000000000001E-2</v>
      </c>
      <c r="U5" s="102"/>
      <c r="V5" s="147">
        <f>nutrients!F70</f>
        <v>0.24</v>
      </c>
      <c r="W5" s="102"/>
      <c r="X5" s="102">
        <v>2</v>
      </c>
      <c r="Y5" s="152"/>
      <c r="Z5" s="102">
        <v>2.2000000000000002</v>
      </c>
      <c r="AA5" s="102"/>
      <c r="AB5" s="99"/>
      <c r="AC5" s="99"/>
      <c r="AD5" s="99"/>
      <c r="AE5" s="99"/>
    </row>
    <row r="6" spans="1:31" s="41" customFormat="1">
      <c r="A6" s="99"/>
      <c r="B6" s="99"/>
      <c r="C6" s="99"/>
      <c r="D6" s="99"/>
      <c r="E6" s="99" t="s">
        <v>534</v>
      </c>
      <c r="F6" s="105" t="s">
        <v>595</v>
      </c>
      <c r="M6" s="105"/>
      <c r="N6" s="105"/>
      <c r="O6" s="98" t="s">
        <v>596</v>
      </c>
      <c r="P6" s="100"/>
      <c r="Q6" s="101"/>
      <c r="R6" s="102"/>
      <c r="S6" s="152"/>
      <c r="T6" s="102"/>
      <c r="U6" s="102"/>
      <c r="V6" s="102"/>
      <c r="W6" s="152"/>
      <c r="X6" s="102"/>
      <c r="Y6" s="102"/>
      <c r="Z6" s="102"/>
      <c r="AA6" s="102"/>
      <c r="AB6" s="99"/>
      <c r="AC6" s="99"/>
      <c r="AD6" s="99"/>
      <c r="AE6" s="99"/>
    </row>
    <row r="7" spans="1:31" s="41" customFormat="1">
      <c r="A7" s="99"/>
      <c r="B7" s="99"/>
      <c r="C7" s="99"/>
      <c r="D7" s="99"/>
      <c r="E7" s="99" t="s">
        <v>535</v>
      </c>
      <c r="F7" s="105" t="s">
        <v>563</v>
      </c>
      <c r="H7" s="105"/>
      <c r="I7" s="226" t="s">
        <v>708</v>
      </c>
      <c r="J7" s="105"/>
      <c r="K7" s="226" t="s">
        <v>708</v>
      </c>
      <c r="L7" s="105"/>
      <c r="M7" s="226" t="s">
        <v>708</v>
      </c>
      <c r="N7" s="105"/>
      <c r="O7" s="98"/>
      <c r="P7" s="100"/>
      <c r="Q7" s="101"/>
      <c r="R7" s="102" t="s">
        <v>559</v>
      </c>
      <c r="S7" s="152"/>
      <c r="T7" s="102" t="s">
        <v>559</v>
      </c>
      <c r="U7" s="102"/>
      <c r="V7" s="102" t="s">
        <v>559</v>
      </c>
      <c r="W7" s="152"/>
      <c r="X7" s="102" t="s">
        <v>549</v>
      </c>
      <c r="Y7" s="102"/>
      <c r="Z7" s="102" t="s">
        <v>550</v>
      </c>
      <c r="AA7" s="102"/>
      <c r="AB7" s="99"/>
      <c r="AC7" s="99"/>
      <c r="AD7" s="99"/>
      <c r="AE7" s="99"/>
    </row>
    <row r="8" spans="1:31" s="41" customFormat="1">
      <c r="A8" s="99"/>
      <c r="B8" s="99"/>
      <c r="C8" s="99"/>
      <c r="D8" s="99"/>
      <c r="E8" s="99" t="s">
        <v>536</v>
      </c>
      <c r="F8" s="105" t="s">
        <v>551</v>
      </c>
      <c r="H8" s="104"/>
      <c r="I8" s="104"/>
      <c r="J8" s="104"/>
      <c r="K8" s="104"/>
      <c r="L8" s="104"/>
      <c r="M8" s="104"/>
      <c r="N8" s="104"/>
      <c r="O8" s="98"/>
      <c r="P8" s="100"/>
      <c r="Q8" s="101"/>
      <c r="R8" s="102"/>
      <c r="S8" s="152"/>
      <c r="T8" s="102"/>
      <c r="U8" s="102"/>
      <c r="V8" s="102"/>
      <c r="W8" s="152"/>
      <c r="X8" s="102"/>
      <c r="Y8" s="102"/>
      <c r="Z8" s="102"/>
      <c r="AA8" s="102"/>
      <c r="AB8" s="99"/>
      <c r="AC8" s="99"/>
      <c r="AD8" s="99"/>
      <c r="AE8" s="99"/>
    </row>
    <row r="9" spans="1:31" s="41" customFormat="1">
      <c r="A9" s="99"/>
      <c r="B9" s="99"/>
      <c r="C9" s="99"/>
      <c r="D9" s="99"/>
      <c r="E9" s="153" t="s">
        <v>594</v>
      </c>
      <c r="F9" s="226" t="s">
        <v>707</v>
      </c>
      <c r="H9" s="104"/>
      <c r="I9" s="104"/>
      <c r="J9" s="104"/>
      <c r="K9" s="104"/>
      <c r="L9" s="104"/>
      <c r="M9" s="104"/>
      <c r="N9" s="104"/>
      <c r="O9" s="98"/>
      <c r="P9" s="100"/>
      <c r="Q9" s="101"/>
      <c r="R9" s="102"/>
      <c r="S9" s="152"/>
      <c r="T9" s="102"/>
      <c r="U9" s="102"/>
      <c r="V9" s="102"/>
      <c r="W9" s="152"/>
      <c r="X9" s="102"/>
      <c r="Y9" s="102"/>
      <c r="Z9" s="102"/>
      <c r="AA9" s="102"/>
      <c r="AB9" s="99"/>
      <c r="AC9" s="99"/>
      <c r="AD9" s="99"/>
      <c r="AE9" s="99"/>
    </row>
    <row r="10" spans="1:31" s="153" customFormat="1" ht="15">
      <c r="A10" s="102">
        <v>2015</v>
      </c>
      <c r="C10" s="102">
        <v>28</v>
      </c>
      <c r="D10" s="153" t="s">
        <v>537</v>
      </c>
      <c r="G10" s="154">
        <v>2</v>
      </c>
      <c r="H10" s="155">
        <v>1</v>
      </c>
      <c r="I10" s="156">
        <v>30.317</v>
      </c>
      <c r="J10" s="155">
        <v>1</v>
      </c>
      <c r="K10" s="155">
        <f>'SBE6330'!C3</f>
        <v>12.263500000000001</v>
      </c>
      <c r="L10" s="155">
        <v>1</v>
      </c>
      <c r="M10" s="155">
        <f>'SBE6330'!D3</f>
        <v>34.926699999999997</v>
      </c>
      <c r="N10" s="155">
        <v>1</v>
      </c>
      <c r="O10" s="157">
        <f>nutrients!T5</f>
        <v>42093.708333333336</v>
      </c>
      <c r="P10" s="147">
        <f>weights!M5/1000</f>
        <v>0.46020999999999995</v>
      </c>
      <c r="Q10" s="101">
        <v>1</v>
      </c>
      <c r="R10" s="147">
        <f>nutrients!Y5</f>
        <v>5.2247693964271251</v>
      </c>
      <c r="S10" s="152">
        <v>1</v>
      </c>
      <c r="T10" s="147">
        <f>nutrients!Z5</f>
        <v>0.61788577209920792</v>
      </c>
      <c r="U10" s="102">
        <v>2</v>
      </c>
      <c r="V10" s="147">
        <f>nutrients!AA5</f>
        <v>1.7880321934439496</v>
      </c>
      <c r="W10" s="152">
        <v>3</v>
      </c>
      <c r="X10" s="147">
        <f>'DIC alk'!P4</f>
        <v>2306.6514693401768</v>
      </c>
      <c r="Y10" s="102">
        <v>2</v>
      </c>
      <c r="Z10" s="147">
        <f>'DIC alk'!Q4</f>
        <v>2188.4464045788286</v>
      </c>
      <c r="AA10" s="102">
        <v>4</v>
      </c>
      <c r="AB10" s="102"/>
      <c r="AC10" s="102"/>
      <c r="AD10" s="102"/>
      <c r="AE10" s="102"/>
    </row>
    <row r="11" spans="1:31" s="153" customFormat="1" ht="15">
      <c r="A11" s="102">
        <v>2015</v>
      </c>
      <c r="B11" s="102"/>
      <c r="C11" s="102">
        <v>28</v>
      </c>
      <c r="D11" s="153" t="s">
        <v>537</v>
      </c>
      <c r="E11" s="102"/>
      <c r="F11" s="102"/>
      <c r="G11" s="154">
        <v>4</v>
      </c>
      <c r="H11" s="155">
        <v>1</v>
      </c>
      <c r="I11" s="156">
        <v>29.519300000000001</v>
      </c>
      <c r="J11" s="155">
        <v>1</v>
      </c>
      <c r="K11" s="155">
        <f>'SBE6330'!C4</f>
        <v>12.0905</v>
      </c>
      <c r="L11" s="155">
        <v>1</v>
      </c>
      <c r="M11" s="155">
        <f>'SBE6330'!D4</f>
        <v>34.935299999999998</v>
      </c>
      <c r="N11" s="155">
        <v>1</v>
      </c>
      <c r="O11" s="157">
        <f>nutrients!T6</f>
        <v>42108.708333333336</v>
      </c>
      <c r="P11" s="147">
        <f>weights!M6/1000</f>
        <v>0.46685999999999994</v>
      </c>
      <c r="Q11" s="101">
        <v>1</v>
      </c>
      <c r="R11" s="147">
        <f>nutrients!Y6</f>
        <v>5.3072181497438518</v>
      </c>
      <c r="S11" s="152">
        <v>1</v>
      </c>
      <c r="T11" s="147">
        <f>nutrients!Z6</f>
        <v>0.59069892416902126</v>
      </c>
      <c r="U11" s="102">
        <v>2</v>
      </c>
      <c r="V11" s="147">
        <f>nutrients!AA6</f>
        <v>0.95660969118839789</v>
      </c>
      <c r="W11" s="152">
        <v>1</v>
      </c>
      <c r="X11" s="147">
        <f>'DIC alk'!P5</f>
        <v>2307.5451017913479</v>
      </c>
      <c r="Y11" s="102">
        <v>2</v>
      </c>
      <c r="Z11" s="147">
        <f>'DIC alk'!Q5</f>
        <v>2196.3516585211555</v>
      </c>
      <c r="AA11" s="102">
        <v>4</v>
      </c>
      <c r="AB11" s="102"/>
      <c r="AC11" s="102"/>
      <c r="AD11" s="102"/>
      <c r="AE11" s="102"/>
    </row>
    <row r="12" spans="1:31" s="153" customFormat="1" ht="15">
      <c r="A12" s="102">
        <v>2015</v>
      </c>
      <c r="C12" s="102">
        <v>28</v>
      </c>
      <c r="D12" s="153" t="s">
        <v>537</v>
      </c>
      <c r="G12" s="154">
        <v>6</v>
      </c>
      <c r="H12" s="155">
        <v>1</v>
      </c>
      <c r="I12" s="156">
        <v>29.4084</v>
      </c>
      <c r="J12" s="155">
        <v>1</v>
      </c>
      <c r="K12" s="155">
        <f>'SBE6330'!C5</f>
        <v>11.705500000000001</v>
      </c>
      <c r="L12" s="155">
        <v>1</v>
      </c>
      <c r="M12" s="155">
        <f>'SBE6330'!D5</f>
        <v>34.903100000000002</v>
      </c>
      <c r="N12" s="155">
        <v>1</v>
      </c>
      <c r="O12" s="157">
        <f>nutrients!T7</f>
        <v>42123.708333333336</v>
      </c>
      <c r="P12" s="147">
        <f>weights!M7/1000</f>
        <v>0.46133999999999997</v>
      </c>
      <c r="Q12" s="101">
        <v>1</v>
      </c>
      <c r="R12" s="147">
        <f>nutrients!Y7</f>
        <v>6.2859808595327369</v>
      </c>
      <c r="S12" s="152">
        <v>1</v>
      </c>
      <c r="T12" s="147">
        <f>nutrients!Z7</f>
        <v>0.6795382895875397</v>
      </c>
      <c r="U12" s="102">
        <v>2</v>
      </c>
      <c r="V12" s="147">
        <f>nutrients!AA7</f>
        <v>1.2402832189212576</v>
      </c>
      <c r="W12" s="152">
        <v>1</v>
      </c>
      <c r="X12" s="147">
        <f>'DIC alk'!P6</f>
        <v>2300.7280354895861</v>
      </c>
      <c r="Y12" s="102">
        <v>2</v>
      </c>
      <c r="Z12" s="147">
        <f>'DIC alk'!Q6</f>
        <v>2156.6632537063747</v>
      </c>
      <c r="AA12" s="102">
        <v>4</v>
      </c>
    </row>
    <row r="13" spans="1:31" s="153" customFormat="1" ht="15">
      <c r="A13" s="102">
        <v>2015</v>
      </c>
      <c r="C13" s="102">
        <v>28</v>
      </c>
      <c r="D13" s="153" t="s">
        <v>537</v>
      </c>
      <c r="G13" s="154">
        <v>8</v>
      </c>
      <c r="H13" s="155">
        <v>1</v>
      </c>
      <c r="I13" s="156">
        <v>31.212700000000002</v>
      </c>
      <c r="J13" s="155">
        <v>1</v>
      </c>
      <c r="K13" s="155">
        <f>'SBE6330'!C6</f>
        <v>10.896599999999999</v>
      </c>
      <c r="L13" s="155">
        <v>1</v>
      </c>
      <c r="M13" s="155">
        <f>'SBE6330'!D6</f>
        <v>34.780299999999997</v>
      </c>
      <c r="N13" s="155">
        <v>1</v>
      </c>
      <c r="O13" s="157">
        <f>nutrients!T8</f>
        <v>42138.708333333336</v>
      </c>
      <c r="P13" s="147">
        <f>weights!M8/1000</f>
        <v>0.46332999999999996</v>
      </c>
      <c r="Q13" s="101">
        <v>1</v>
      </c>
      <c r="R13" s="147">
        <f>nutrients!Y8</f>
        <v>8.6030222583171394</v>
      </c>
      <c r="S13" s="152">
        <v>1</v>
      </c>
      <c r="T13" s="147">
        <f>nutrients!Z8</f>
        <v>0.78383540041186883</v>
      </c>
      <c r="U13" s="102">
        <v>2</v>
      </c>
      <c r="V13" s="147">
        <f>nutrients!AA8</f>
        <v>1.755307074281405</v>
      </c>
      <c r="W13" s="152">
        <v>1</v>
      </c>
      <c r="X13" s="147">
        <f>'DIC alk'!P7</f>
        <v>2293.3943019094099</v>
      </c>
      <c r="Y13" s="102">
        <v>2</v>
      </c>
      <c r="Z13" s="147">
        <f>'DIC alk'!Q7</f>
        <v>2160.6216008933493</v>
      </c>
      <c r="AA13" s="102">
        <v>4</v>
      </c>
    </row>
    <row r="14" spans="1:31" s="153" customFormat="1" ht="15">
      <c r="A14" s="102">
        <v>2015</v>
      </c>
      <c r="C14" s="102">
        <v>28</v>
      </c>
      <c r="D14" s="153" t="s">
        <v>537</v>
      </c>
      <c r="G14" s="154">
        <v>10</v>
      </c>
      <c r="H14" s="155">
        <v>1</v>
      </c>
      <c r="I14" s="156">
        <v>29.516100000000002</v>
      </c>
      <c r="J14" s="155">
        <v>1</v>
      </c>
      <c r="K14" s="155">
        <f>'SBE6330'!C7</f>
        <v>10.0144</v>
      </c>
      <c r="L14" s="155">
        <v>1</v>
      </c>
      <c r="M14" s="155">
        <f>'SBE6330'!D7</f>
        <v>34.6342</v>
      </c>
      <c r="N14" s="155">
        <v>1</v>
      </c>
      <c r="O14" s="157">
        <f>nutrients!T9</f>
        <v>42153.708333333336</v>
      </c>
      <c r="P14" s="147">
        <f>weights!M9/1000</f>
        <v>0.46571999999999997</v>
      </c>
      <c r="Q14" s="101">
        <v>1</v>
      </c>
      <c r="R14" s="147">
        <f>nutrients!Y9</f>
        <v>11.041472921580617</v>
      </c>
      <c r="S14" s="152">
        <v>1</v>
      </c>
      <c r="T14" s="147">
        <f>nutrients!Z9</f>
        <v>1.0801440901546255</v>
      </c>
      <c r="U14" s="102">
        <v>2</v>
      </c>
      <c r="V14" s="147">
        <f>nutrients!AA9</f>
        <v>2.3599786843714505</v>
      </c>
      <c r="W14" s="152">
        <v>1</v>
      </c>
      <c r="X14" s="147">
        <f>'DIC alk'!P8</f>
        <v>2268.1536743852671</v>
      </c>
      <c r="Y14" s="102">
        <v>3</v>
      </c>
      <c r="Z14" s="147">
        <f>'DIC alk'!Q8</f>
        <v>2133.6627797676247</v>
      </c>
      <c r="AA14" s="102">
        <v>4</v>
      </c>
    </row>
    <row r="15" spans="1:31" s="153" customFormat="1" ht="15">
      <c r="A15" s="102">
        <v>2015</v>
      </c>
      <c r="C15" s="102">
        <v>28</v>
      </c>
      <c r="D15" s="153" t="s">
        <v>537</v>
      </c>
      <c r="G15" s="154">
        <v>12</v>
      </c>
      <c r="H15" s="155">
        <v>1</v>
      </c>
      <c r="I15" s="156">
        <v>29.284600000000001</v>
      </c>
      <c r="J15" s="155">
        <v>1</v>
      </c>
      <c r="K15" s="155">
        <f>'SBE6330'!C8</f>
        <v>9.9825999999999997</v>
      </c>
      <c r="L15" s="155">
        <v>1</v>
      </c>
      <c r="M15" s="155">
        <f>'SBE6330'!D8</f>
        <v>34.703299999999999</v>
      </c>
      <c r="N15" s="155">
        <v>1</v>
      </c>
      <c r="O15" s="157">
        <f>nutrients!T10</f>
        <v>42168.708333333336</v>
      </c>
      <c r="P15" s="147">
        <f>weights!M10/1000</f>
        <v>0.44039999999999996</v>
      </c>
      <c r="Q15" s="101">
        <v>1</v>
      </c>
      <c r="R15" s="147">
        <f>nutrients!Y10</f>
        <v>10.976590722305822</v>
      </c>
      <c r="S15" s="152">
        <v>1</v>
      </c>
      <c r="T15" s="147">
        <f>nutrients!Z10</f>
        <v>0.92693442238685031</v>
      </c>
      <c r="U15" s="102">
        <v>2</v>
      </c>
      <c r="V15" s="147">
        <f>nutrients!AA10</f>
        <v>2.4393539674730871</v>
      </c>
      <c r="W15" s="152">
        <v>1</v>
      </c>
      <c r="X15" s="147">
        <f>'DIC alk'!P9</f>
        <v>2291.9193986744103</v>
      </c>
      <c r="Y15" s="102">
        <v>2</v>
      </c>
      <c r="Z15" s="147">
        <f>'DIC alk'!Q9</f>
        <v>2163.734084240074</v>
      </c>
      <c r="AA15" s="102">
        <v>4</v>
      </c>
    </row>
    <row r="16" spans="1:31" s="153" customFormat="1" ht="15">
      <c r="A16" s="102">
        <v>2015</v>
      </c>
      <c r="C16" s="102">
        <v>28</v>
      </c>
      <c r="D16" s="153" t="s">
        <v>537</v>
      </c>
      <c r="G16" s="154">
        <v>14</v>
      </c>
      <c r="H16" s="155">
        <v>2</v>
      </c>
      <c r="I16" s="156">
        <v>29.613</v>
      </c>
      <c r="J16" s="155">
        <v>1</v>
      </c>
      <c r="K16" s="155">
        <f>'SBE6330'!C9</f>
        <v>8.6069999999999993</v>
      </c>
      <c r="L16" s="155">
        <v>1</v>
      </c>
      <c r="M16" s="155">
        <f>'SBE6330'!D9</f>
        <v>34.458799999999997</v>
      </c>
      <c r="N16" s="155">
        <v>1</v>
      </c>
      <c r="O16" s="157">
        <f>nutrients!T11</f>
        <v>42183.708333333336</v>
      </c>
      <c r="P16" s="147">
        <f>weights!M11/1000</f>
        <v>0.44736999999999999</v>
      </c>
      <c r="Q16" s="101">
        <v>1</v>
      </c>
      <c r="R16" s="147">
        <f>nutrients!Y11</f>
        <v>15.002710533083935</v>
      </c>
      <c r="S16" s="152">
        <v>1</v>
      </c>
      <c r="T16" s="147">
        <f>nutrients!Z11</f>
        <v>1.2618914075286414</v>
      </c>
      <c r="U16" s="102">
        <v>2</v>
      </c>
      <c r="V16" s="147">
        <f>nutrients!AA11</f>
        <v>3.6819433247603457</v>
      </c>
      <c r="W16" s="152">
        <v>1</v>
      </c>
      <c r="X16" s="147">
        <f>'DIC alk'!P10</f>
        <v>2278.3856604526577</v>
      </c>
      <c r="Y16" s="102">
        <v>3</v>
      </c>
      <c r="Z16" s="147">
        <f>'DIC alk'!Q10</f>
        <v>2164.9544762684122</v>
      </c>
      <c r="AA16" s="102">
        <v>4</v>
      </c>
    </row>
    <row r="17" spans="1:27" s="153" customFormat="1" ht="15">
      <c r="A17" s="102">
        <v>2015</v>
      </c>
      <c r="C17" s="102">
        <v>28</v>
      </c>
      <c r="D17" s="153" t="s">
        <v>537</v>
      </c>
      <c r="G17" s="154">
        <v>16</v>
      </c>
      <c r="H17" s="155">
        <v>1</v>
      </c>
      <c r="I17" s="156">
        <v>29.867000000000001</v>
      </c>
      <c r="J17" s="155">
        <v>1</v>
      </c>
      <c r="K17" s="155">
        <f>'SBE6330'!C10</f>
        <v>10.9894</v>
      </c>
      <c r="L17" s="155">
        <v>1</v>
      </c>
      <c r="M17" s="155">
        <f>'SBE6330'!D10</f>
        <v>34.980499999999999</v>
      </c>
      <c r="N17" s="155">
        <v>1</v>
      </c>
      <c r="O17" s="157">
        <f>nutrients!T12</f>
        <v>42198.708333333336</v>
      </c>
      <c r="P17" s="147">
        <f>weights!M12/1000</f>
        <v>0.46926000000000001</v>
      </c>
      <c r="Q17" s="101">
        <v>1</v>
      </c>
      <c r="R17" s="147">
        <f>nutrients!Y12</f>
        <v>10.135713931995507</v>
      </c>
      <c r="S17" s="152">
        <v>1</v>
      </c>
      <c r="T17" s="147">
        <f>nutrients!Z12</f>
        <v>0.87519230990700481</v>
      </c>
      <c r="U17" s="102">
        <v>2</v>
      </c>
      <c r="V17" s="147">
        <f>nutrients!AA12</f>
        <v>2.7695959174272304</v>
      </c>
      <c r="W17" s="152">
        <v>1</v>
      </c>
      <c r="X17" s="147">
        <f>'DIC alk'!P11</f>
        <v>2289.4973142111294</v>
      </c>
      <c r="Y17" s="102">
        <v>3</v>
      </c>
      <c r="Z17" s="147">
        <f>'DIC alk'!Q11</f>
        <v>2129.9904718855264</v>
      </c>
      <c r="AA17" s="102">
        <v>3</v>
      </c>
    </row>
    <row r="18" spans="1:27" s="153" customFormat="1" ht="15">
      <c r="A18" s="102">
        <v>2015</v>
      </c>
      <c r="C18" s="102">
        <v>28</v>
      </c>
      <c r="D18" s="153" t="s">
        <v>537</v>
      </c>
      <c r="G18" s="154">
        <v>18</v>
      </c>
      <c r="H18" s="155">
        <v>1</v>
      </c>
      <c r="I18" s="156">
        <v>28.516999999999999</v>
      </c>
      <c r="J18" s="155">
        <v>1</v>
      </c>
      <c r="K18" s="155">
        <f>'SBE6330'!C11</f>
        <v>8.9276999999999997</v>
      </c>
      <c r="L18" s="155">
        <v>1</v>
      </c>
      <c r="M18" s="155">
        <f>'SBE6330'!D11</f>
        <v>34.562899999999999</v>
      </c>
      <c r="N18" s="155">
        <v>1</v>
      </c>
      <c r="O18" s="157">
        <f>nutrients!T13</f>
        <v>42213.708333333336</v>
      </c>
      <c r="P18" s="147">
        <f>weights!M13/1000</f>
        <v>0.45916999999999997</v>
      </c>
      <c r="Q18" s="101">
        <v>1</v>
      </c>
      <c r="R18" s="147">
        <f>nutrients!Y13</f>
        <v>13.981466982432471</v>
      </c>
      <c r="S18" s="152">
        <v>1</v>
      </c>
      <c r="T18" s="147">
        <f>nutrients!Z13</f>
        <v>1.0886750916502919</v>
      </c>
      <c r="U18" s="102">
        <v>2</v>
      </c>
      <c r="V18" s="147">
        <f>nutrients!AA13</f>
        <v>3.5478238554711554</v>
      </c>
      <c r="W18" s="152">
        <v>1</v>
      </c>
      <c r="X18" s="147">
        <f>'DIC alk'!P12</f>
        <v>2283.3120488877439</v>
      </c>
      <c r="Y18" s="102">
        <v>3</v>
      </c>
      <c r="Z18" s="147">
        <f>'DIC alk'!Q12</f>
        <v>2147.7511957063671</v>
      </c>
      <c r="AA18" s="102">
        <v>4</v>
      </c>
    </row>
    <row r="19" spans="1:27" s="153" customFormat="1" ht="15">
      <c r="A19" s="102">
        <v>2015</v>
      </c>
      <c r="C19" s="102">
        <v>28</v>
      </c>
      <c r="D19" s="153" t="s">
        <v>537</v>
      </c>
      <c r="G19" s="154">
        <v>20</v>
      </c>
      <c r="H19" s="155">
        <v>1</v>
      </c>
      <c r="I19" s="156">
        <v>28.6083</v>
      </c>
      <c r="J19" s="155">
        <v>1</v>
      </c>
      <c r="K19" s="155">
        <f>'SBE6330'!C12</f>
        <v>8.8097999999999992</v>
      </c>
      <c r="L19" s="155">
        <v>1</v>
      </c>
      <c r="M19" s="155">
        <f>'SBE6330'!D12</f>
        <v>34.589399999999998</v>
      </c>
      <c r="N19" s="155">
        <v>1</v>
      </c>
      <c r="O19" s="157">
        <f>nutrients!T14</f>
        <v>42228.708333333336</v>
      </c>
      <c r="P19" s="147">
        <f>weights!M14/1000</f>
        <v>0.46920000000000001</v>
      </c>
      <c r="Q19" s="101">
        <v>1</v>
      </c>
      <c r="R19" s="147">
        <f>nutrients!Y14</f>
        <v>15.27318861486785</v>
      </c>
      <c r="S19" s="152">
        <v>1</v>
      </c>
      <c r="T19" s="147">
        <f>nutrients!Z14</f>
        <v>1.1628658888004948</v>
      </c>
      <c r="U19" s="102">
        <v>2</v>
      </c>
      <c r="V19" s="147">
        <f>nutrients!AA14</f>
        <v>3.8351133563157425</v>
      </c>
      <c r="W19" s="152">
        <v>1</v>
      </c>
      <c r="X19" s="147">
        <f>'DIC alk'!P13</f>
        <v>2285.0117231254876</v>
      </c>
      <c r="Y19" s="102">
        <v>3</v>
      </c>
      <c r="Z19" s="147">
        <f>'DIC alk'!Q13</f>
        <v>2187.115309997348</v>
      </c>
      <c r="AA19" s="102">
        <v>4</v>
      </c>
    </row>
    <row r="20" spans="1:27" s="153" customFormat="1" ht="15">
      <c r="A20" s="102">
        <v>2015</v>
      </c>
      <c r="C20" s="102">
        <v>28</v>
      </c>
      <c r="D20" s="153" t="s">
        <v>537</v>
      </c>
      <c r="G20" s="154">
        <v>22</v>
      </c>
      <c r="H20" s="155">
        <v>1</v>
      </c>
      <c r="I20" s="156">
        <v>29.87</v>
      </c>
      <c r="J20" s="155">
        <v>1</v>
      </c>
      <c r="K20" s="155">
        <f>'SBE6330'!C13</f>
        <v>8.7312999999999992</v>
      </c>
      <c r="L20" s="155">
        <v>1</v>
      </c>
      <c r="M20" s="155">
        <f>'SBE6330'!D13</f>
        <v>34.593000000000004</v>
      </c>
      <c r="N20" s="155">
        <v>1</v>
      </c>
      <c r="O20" s="157">
        <f>nutrients!T15</f>
        <v>42243.708333333336</v>
      </c>
      <c r="P20" s="147">
        <f>weights!M15/1000</f>
        <v>0.43439</v>
      </c>
      <c r="Q20" s="101">
        <v>1</v>
      </c>
      <c r="R20" s="147">
        <f>nutrients!Y15</f>
        <v>15.385436733128834</v>
      </c>
      <c r="S20" s="152">
        <v>1</v>
      </c>
      <c r="T20" s="147">
        <f>nutrients!Z15</f>
        <v>1.1682687883435583</v>
      </c>
      <c r="U20" s="102">
        <v>2</v>
      </c>
      <c r="V20" s="147">
        <f>nutrients!AA15</f>
        <v>4.6445061349693244</v>
      </c>
      <c r="W20" s="152">
        <v>1</v>
      </c>
      <c r="X20" s="147">
        <f>'DIC alk'!P14</f>
        <v>2287.0804531399726</v>
      </c>
      <c r="Y20" s="102">
        <v>2</v>
      </c>
      <c r="Z20" s="147">
        <f>'DIC alk'!Q14</f>
        <v>2190.3560314417177</v>
      </c>
      <c r="AA20" s="102">
        <v>4</v>
      </c>
    </row>
    <row r="21" spans="1:27" s="153" customFormat="1" ht="15">
      <c r="A21" s="102">
        <v>2015</v>
      </c>
      <c r="C21" s="102">
        <v>28</v>
      </c>
      <c r="D21" s="153" t="s">
        <v>537</v>
      </c>
      <c r="G21" s="154">
        <v>24</v>
      </c>
      <c r="H21" s="155">
        <v>1</v>
      </c>
      <c r="I21" s="156">
        <v>31.533999999999999</v>
      </c>
      <c r="J21" s="155">
        <v>1</v>
      </c>
      <c r="K21" s="155">
        <f>'SBE6330'!C14</f>
        <v>8.8122000000000007</v>
      </c>
      <c r="L21" s="155">
        <v>1</v>
      </c>
      <c r="M21" s="155">
        <f>'SBE6330'!D14</f>
        <v>34.606400000000001</v>
      </c>
      <c r="N21" s="155">
        <v>1</v>
      </c>
      <c r="O21" s="157">
        <f>nutrients!T16</f>
        <v>42258.708333333336</v>
      </c>
      <c r="P21" s="147">
        <f>weights!M16/1000</f>
        <v>0.47437999999999997</v>
      </c>
      <c r="Q21" s="101">
        <v>1</v>
      </c>
      <c r="R21" s="147">
        <f>nutrients!Y16</f>
        <v>15.09</v>
      </c>
      <c r="S21" s="152">
        <v>1</v>
      </c>
      <c r="T21" s="147">
        <f>nutrients!Z16</f>
        <v>1.2334874371859297</v>
      </c>
      <c r="U21" s="102">
        <v>2</v>
      </c>
      <c r="V21" s="147">
        <f>nutrients!AA16</f>
        <v>3.7762914572864319</v>
      </c>
      <c r="W21" s="152">
        <v>1</v>
      </c>
      <c r="X21" s="147">
        <f>'DIC alk'!P15</f>
        <v>2272.5449680290171</v>
      </c>
      <c r="Y21" s="102">
        <v>3</v>
      </c>
      <c r="Z21" s="147">
        <f>'DIC alk'!Q15</f>
        <v>2161.7575075376885</v>
      </c>
      <c r="AA21" s="102">
        <v>4</v>
      </c>
    </row>
    <row r="22" spans="1:27" s="153" customFormat="1" ht="15">
      <c r="A22" s="102">
        <v>2015</v>
      </c>
      <c r="C22" s="102">
        <v>28</v>
      </c>
      <c r="D22" s="153" t="s">
        <v>537</v>
      </c>
      <c r="G22" s="154">
        <v>26</v>
      </c>
      <c r="H22" s="155">
        <v>1</v>
      </c>
      <c r="I22" s="156">
        <v>29.949100000000001</v>
      </c>
      <c r="J22" s="155">
        <v>1</v>
      </c>
      <c r="K22" s="155">
        <f>'SBE6330'!C15</f>
        <v>9.2608999999999995</v>
      </c>
      <c r="L22" s="155">
        <v>1</v>
      </c>
      <c r="M22" s="155">
        <f>'SBE6330'!D15</f>
        <v>34.669400000000003</v>
      </c>
      <c r="N22" s="155">
        <v>1</v>
      </c>
      <c r="O22" s="157">
        <f>nutrients!T17</f>
        <v>42273.708333333336</v>
      </c>
      <c r="P22" s="147">
        <f>weights!M17/1000</f>
        <v>0.51683000000000001</v>
      </c>
      <c r="Q22" s="101">
        <v>1</v>
      </c>
      <c r="R22" s="147">
        <f>nutrients!Y17</f>
        <v>13.911705557989428</v>
      </c>
      <c r="S22" s="152">
        <v>1</v>
      </c>
      <c r="T22" s="147">
        <f>nutrients!Z17</f>
        <v>1.1128149361838839</v>
      </c>
      <c r="U22" s="102">
        <v>2</v>
      </c>
      <c r="V22" s="147">
        <f>nutrients!AA17</f>
        <v>3.4862800957971904</v>
      </c>
      <c r="W22" s="152">
        <v>1</v>
      </c>
      <c r="X22" s="147">
        <f>'DIC alk'!P16</f>
        <v>2317.8644232190691</v>
      </c>
      <c r="Y22" s="102">
        <v>3</v>
      </c>
      <c r="Z22" s="147">
        <f>'DIC alk'!Q16</f>
        <v>2142.8927400332955</v>
      </c>
      <c r="AA22" s="102">
        <v>4</v>
      </c>
    </row>
    <row r="23" spans="1:27" s="153" customFormat="1" ht="15">
      <c r="A23" s="102">
        <v>2015</v>
      </c>
      <c r="C23" s="102">
        <v>28</v>
      </c>
      <c r="D23" s="153" t="s">
        <v>537</v>
      </c>
      <c r="G23" s="154">
        <v>28</v>
      </c>
      <c r="H23" s="155">
        <v>1</v>
      </c>
      <c r="I23" s="156">
        <v>29.930599999999998</v>
      </c>
      <c r="J23" s="155">
        <v>1</v>
      </c>
      <c r="K23" s="155">
        <f>'SBE6330'!C16</f>
        <v>9.5528999999999993</v>
      </c>
      <c r="L23" s="155">
        <v>1</v>
      </c>
      <c r="M23" s="155">
        <f>'SBE6330'!D16</f>
        <v>34.722299999999997</v>
      </c>
      <c r="N23" s="155">
        <v>1</v>
      </c>
      <c r="O23" s="157">
        <f>nutrients!T18</f>
        <v>42288.708333333336</v>
      </c>
      <c r="P23" s="147">
        <f>weights!M18/1000</f>
        <v>0.51961000000000002</v>
      </c>
      <c r="Q23" s="101">
        <v>1</v>
      </c>
      <c r="R23" s="147">
        <f>nutrients!Y18</f>
        <v>12.957802273984566</v>
      </c>
      <c r="S23" s="152">
        <v>1</v>
      </c>
      <c r="T23" s="147">
        <f>nutrients!Z18</f>
        <v>1.111073160576503</v>
      </c>
      <c r="U23" s="102">
        <v>2</v>
      </c>
      <c r="V23" s="147">
        <f>nutrients!AA18</f>
        <v>3.2776152744213123</v>
      </c>
      <c r="W23" s="152">
        <v>1</v>
      </c>
      <c r="X23" s="147">
        <f>'DIC alk'!P17</f>
        <v>2275.1942386231358</v>
      </c>
      <c r="Y23" s="102">
        <v>3</v>
      </c>
      <c r="Z23" s="147">
        <f>'DIC alk'!Q17</f>
        <v>2124.8996174989074</v>
      </c>
      <c r="AA23" s="102">
        <v>3</v>
      </c>
    </row>
    <row r="24" spans="1:27" s="153" customFormat="1" ht="15">
      <c r="A24" s="102">
        <v>2015</v>
      </c>
      <c r="C24" s="102">
        <v>28</v>
      </c>
      <c r="D24" s="153" t="s">
        <v>537</v>
      </c>
      <c r="G24" s="154">
        <v>30</v>
      </c>
      <c r="H24" s="155">
        <v>1</v>
      </c>
      <c r="I24" s="156">
        <v>29.682099999999998</v>
      </c>
      <c r="J24" s="155">
        <v>1</v>
      </c>
      <c r="K24" s="155">
        <f>'SBE6330'!C17</f>
        <v>8.7248000000000001</v>
      </c>
      <c r="L24" s="155">
        <v>1</v>
      </c>
      <c r="M24" s="155">
        <f>'SBE6330'!D17</f>
        <v>34.467100000000002</v>
      </c>
      <c r="N24" s="155">
        <v>1</v>
      </c>
      <c r="O24" s="157">
        <f>nutrients!T19</f>
        <v>42303.708333333336</v>
      </c>
      <c r="P24" s="147">
        <f>weights!M19/1000</f>
        <v>0.52422999999999997</v>
      </c>
      <c r="Q24" s="101">
        <v>1</v>
      </c>
      <c r="R24" s="147">
        <f>nutrients!Y19</f>
        <v>14.981441218134458</v>
      </c>
      <c r="S24" s="152">
        <v>1</v>
      </c>
      <c r="T24" s="147">
        <f>nutrients!Z19</f>
        <v>1.241812277928996</v>
      </c>
      <c r="U24" s="102">
        <v>2</v>
      </c>
      <c r="V24" s="147">
        <f>nutrients!AA19</f>
        <v>3.8253063833523573</v>
      </c>
      <c r="W24" s="152">
        <v>1</v>
      </c>
      <c r="X24" s="147">
        <f>'DIC alk'!P18</f>
        <v>2276.3242001274652</v>
      </c>
      <c r="Y24" s="102">
        <v>3</v>
      </c>
      <c r="Z24" s="147">
        <f>'DIC alk'!Q18</f>
        <v>2143.6242226709983</v>
      </c>
      <c r="AA24" s="102">
        <v>4</v>
      </c>
    </row>
    <row r="25" spans="1:27" s="153" customFormat="1" ht="15">
      <c r="A25" s="102">
        <v>2015</v>
      </c>
      <c r="C25" s="102">
        <v>28</v>
      </c>
      <c r="D25" s="153" t="s">
        <v>537</v>
      </c>
      <c r="G25" s="154">
        <v>32</v>
      </c>
      <c r="H25" s="155">
        <v>1</v>
      </c>
      <c r="I25" s="156">
        <v>29.967199999999998</v>
      </c>
      <c r="J25" s="155">
        <v>1</v>
      </c>
      <c r="K25" s="155">
        <f>'SBE6330'!C18</f>
        <v>9.2812000000000001</v>
      </c>
      <c r="L25" s="155">
        <v>1</v>
      </c>
      <c r="M25" s="155">
        <f>'SBE6330'!D18</f>
        <v>34.498600000000003</v>
      </c>
      <c r="N25" s="155">
        <v>1</v>
      </c>
      <c r="O25" s="157">
        <f>nutrients!T20</f>
        <v>42318.708333333336</v>
      </c>
      <c r="P25" s="147">
        <f>weights!M20/1000</f>
        <v>0.51068000000000002</v>
      </c>
      <c r="Q25" s="101">
        <v>1</v>
      </c>
      <c r="R25" s="147">
        <f>nutrients!Y20</f>
        <v>13.700240803245915</v>
      </c>
      <c r="S25" s="152">
        <v>1</v>
      </c>
      <c r="T25" s="147">
        <f>nutrients!Z20</f>
        <v>1.2090536046101379</v>
      </c>
      <c r="U25" s="102">
        <v>2</v>
      </c>
      <c r="V25" s="147">
        <f>nutrients!AA20</f>
        <v>3.357355227566742</v>
      </c>
      <c r="W25" s="152">
        <v>1</v>
      </c>
      <c r="X25" s="147">
        <f>'DIC alk'!P19</f>
        <v>2280.9209302049371</v>
      </c>
      <c r="Y25" s="102">
        <v>3</v>
      </c>
      <c r="Z25" s="147">
        <f>'DIC alk'!Q19</f>
        <v>2135.3387831353648</v>
      </c>
      <c r="AA25" s="102">
        <v>4</v>
      </c>
    </row>
    <row r="26" spans="1:27" s="153" customFormat="1" ht="15">
      <c r="A26" s="102">
        <v>2015</v>
      </c>
      <c r="C26" s="102">
        <v>28</v>
      </c>
      <c r="D26" s="153" t="s">
        <v>537</v>
      </c>
      <c r="G26" s="154">
        <v>34</v>
      </c>
      <c r="H26" s="155">
        <v>1</v>
      </c>
      <c r="I26" s="156">
        <v>28.8932</v>
      </c>
      <c r="J26" s="155">
        <v>1</v>
      </c>
      <c r="K26" s="155">
        <f>'SBE6330'!C19</f>
        <v>9.5634999999999994</v>
      </c>
      <c r="L26" s="155">
        <v>1</v>
      </c>
      <c r="M26" s="155">
        <f>'SBE6330'!D19</f>
        <v>34.5413</v>
      </c>
      <c r="N26" s="155">
        <v>1</v>
      </c>
      <c r="O26" s="157">
        <f>nutrients!T21</f>
        <v>42333.708333333336</v>
      </c>
      <c r="P26" s="147">
        <f>weights!M21/1000</f>
        <v>0.49471999999999999</v>
      </c>
      <c r="Q26" s="101">
        <v>1</v>
      </c>
      <c r="R26" s="147">
        <f>nutrients!Y21</f>
        <v>13.255384915043514</v>
      </c>
      <c r="S26" s="152">
        <v>1</v>
      </c>
      <c r="T26" s="147">
        <f>nutrients!Z21</f>
        <v>1.2259492836421764</v>
      </c>
      <c r="U26" s="102">
        <v>2</v>
      </c>
      <c r="V26" s="147">
        <f>nutrients!AA21</f>
        <v>3.4559704576401633</v>
      </c>
      <c r="W26" s="152">
        <v>1</v>
      </c>
      <c r="X26" s="147">
        <f>'DIC alk'!P20</f>
        <v>2280.5411018198392</v>
      </c>
      <c r="Y26" s="102">
        <v>3</v>
      </c>
      <c r="Z26" s="147">
        <f>'DIC alk'!Q20</f>
        <v>2161.2903059025516</v>
      </c>
      <c r="AA26" s="102">
        <v>4</v>
      </c>
    </row>
    <row r="27" spans="1:27" s="153" customFormat="1" ht="15">
      <c r="A27" s="102">
        <v>2015</v>
      </c>
      <c r="C27" s="102">
        <v>28</v>
      </c>
      <c r="D27" s="153" t="s">
        <v>537</v>
      </c>
      <c r="G27" s="154">
        <v>36</v>
      </c>
      <c r="H27" s="155">
        <v>1</v>
      </c>
      <c r="I27" s="156">
        <v>29.291599999999999</v>
      </c>
      <c r="J27" s="155">
        <v>1</v>
      </c>
      <c r="K27" s="155">
        <f>'SBE6330'!C20</f>
        <v>9.6</v>
      </c>
      <c r="L27" s="155">
        <v>1</v>
      </c>
      <c r="M27" s="155">
        <f>'SBE6330'!D20</f>
        <v>34.497100000000003</v>
      </c>
      <c r="N27" s="155">
        <v>1</v>
      </c>
      <c r="O27" s="157">
        <f>nutrients!T22</f>
        <v>42348.708333333336</v>
      </c>
      <c r="P27" s="147">
        <f>weights!M22/1000</f>
        <v>0.51125999999999994</v>
      </c>
      <c r="Q27" s="101">
        <v>1</v>
      </c>
      <c r="R27" s="147">
        <f>nutrients!Y22</f>
        <v>13.162230150870856</v>
      </c>
      <c r="S27" s="152">
        <v>1</v>
      </c>
      <c r="T27" s="147">
        <f>nutrients!Z22</f>
        <v>1.1765627104328071</v>
      </c>
      <c r="U27" s="102">
        <v>2</v>
      </c>
      <c r="V27" s="147">
        <f>nutrients!AA22</f>
        <v>2.8243533552746549</v>
      </c>
      <c r="W27" s="152">
        <v>1</v>
      </c>
      <c r="X27" s="147">
        <f>'DIC alk'!P21</f>
        <v>2278.6228219200093</v>
      </c>
      <c r="Y27" s="102">
        <v>3</v>
      </c>
      <c r="Z27" s="147">
        <f>'DIC alk'!Q21</f>
        <v>2123.1983408865849</v>
      </c>
      <c r="AA27" s="102">
        <v>3</v>
      </c>
    </row>
    <row r="28" spans="1:27" s="153" customFormat="1" ht="15">
      <c r="A28" s="102">
        <v>2015</v>
      </c>
      <c r="C28" s="102">
        <v>28</v>
      </c>
      <c r="D28" s="153" t="s">
        <v>537</v>
      </c>
      <c r="G28" s="158">
        <v>38</v>
      </c>
      <c r="H28" s="155">
        <v>1</v>
      </c>
      <c r="I28" s="156">
        <v>28.977900000000002</v>
      </c>
      <c r="J28" s="155">
        <v>1</v>
      </c>
      <c r="K28" s="155">
        <f>'SBE6330'!C21</f>
        <v>10.5648</v>
      </c>
      <c r="L28" s="155">
        <v>1</v>
      </c>
      <c r="M28" s="155">
        <f>'SBE6330'!D21</f>
        <v>34.5304</v>
      </c>
      <c r="N28" s="155">
        <v>1</v>
      </c>
      <c r="O28" s="157">
        <f>nutrients!T23</f>
        <v>42363.708333333336</v>
      </c>
      <c r="P28" s="147">
        <f>weights!M23/1000</f>
        <v>0.51643000000000006</v>
      </c>
      <c r="Q28" s="101">
        <v>1</v>
      </c>
      <c r="R28" s="147">
        <f>nutrients!Y23</f>
        <v>10.487325426711244</v>
      </c>
      <c r="S28" s="152">
        <v>1</v>
      </c>
      <c r="T28" s="147">
        <f>nutrients!Z23</f>
        <v>1.0420488474397325</v>
      </c>
      <c r="U28" s="102">
        <v>2</v>
      </c>
      <c r="V28" s="147">
        <f>nutrients!AA23</f>
        <v>0.39899635169218139</v>
      </c>
      <c r="W28" s="152">
        <v>2</v>
      </c>
      <c r="X28" s="147">
        <f>'DIC alk'!P22</f>
        <v>2283.6629743011681</v>
      </c>
      <c r="Y28" s="102">
        <v>2</v>
      </c>
      <c r="Z28" s="147">
        <f>'DIC alk'!Q22</f>
        <v>2107.1058093729839</v>
      </c>
      <c r="AA28" s="102">
        <v>3</v>
      </c>
    </row>
    <row r="29" spans="1:27" s="153" customFormat="1" ht="15">
      <c r="A29" s="102">
        <v>2015</v>
      </c>
      <c r="C29" s="102">
        <v>28</v>
      </c>
      <c r="D29" s="153" t="s">
        <v>537</v>
      </c>
      <c r="G29" s="154">
        <v>40</v>
      </c>
      <c r="H29" s="155">
        <v>1</v>
      </c>
      <c r="I29" s="156">
        <v>29.817299999999999</v>
      </c>
      <c r="J29" s="155">
        <v>1</v>
      </c>
      <c r="K29" s="155">
        <f>'SBE6330'!C22</f>
        <v>10.9437</v>
      </c>
      <c r="L29" s="155">
        <v>1</v>
      </c>
      <c r="M29" s="155">
        <f>'SBE6330'!D22</f>
        <v>34.4636</v>
      </c>
      <c r="N29" s="155">
        <v>1</v>
      </c>
      <c r="O29" s="157">
        <f>nutrients!T24</f>
        <v>42378.708333333336</v>
      </c>
      <c r="P29" s="147">
        <f>weights!M24/1000</f>
        <v>0.52527000000000013</v>
      </c>
      <c r="Q29" s="101">
        <v>1</v>
      </c>
      <c r="R29" s="147">
        <f>nutrients!Y24</f>
        <v>9.6882026216681751</v>
      </c>
      <c r="S29" s="152">
        <v>1</v>
      </c>
      <c r="T29" s="147">
        <f>nutrients!Z24</f>
        <v>1.0172159985986629</v>
      </c>
      <c r="U29" s="102">
        <v>2</v>
      </c>
      <c r="V29" s="147">
        <f>nutrients!AA24</f>
        <v>1.0302959273640266</v>
      </c>
      <c r="W29" s="152">
        <v>2</v>
      </c>
      <c r="X29" s="147">
        <f>'DIC alk'!P23</f>
        <v>2284.0668447553585</v>
      </c>
      <c r="Y29" s="102">
        <v>2</v>
      </c>
      <c r="Z29" s="147">
        <f>'DIC alk'!Q23</f>
        <v>2104.5001694450125</v>
      </c>
      <c r="AA29" s="102">
        <v>3</v>
      </c>
    </row>
    <row r="30" spans="1:27" s="153" customFormat="1" ht="15">
      <c r="A30" s="102">
        <v>2015</v>
      </c>
      <c r="C30" s="102">
        <v>28</v>
      </c>
      <c r="D30" s="153" t="s">
        <v>537</v>
      </c>
      <c r="G30" s="154">
        <v>42</v>
      </c>
      <c r="H30" s="155">
        <v>1</v>
      </c>
      <c r="I30" s="156">
        <v>29.859500000000001</v>
      </c>
      <c r="J30" s="155">
        <v>1</v>
      </c>
      <c r="K30" s="155">
        <f>'SBE6330'!C23</f>
        <v>11.5541</v>
      </c>
      <c r="L30" s="155">
        <v>1</v>
      </c>
      <c r="M30" s="155">
        <f>'SBE6330'!D23</f>
        <v>34.508499999999998</v>
      </c>
      <c r="N30" s="155">
        <v>1</v>
      </c>
      <c r="O30" s="157">
        <f>nutrients!T25</f>
        <v>42393.708333333336</v>
      </c>
      <c r="P30" s="147">
        <f>weights!M25/1000</f>
        <v>0.52461999999999998</v>
      </c>
      <c r="Q30" s="101">
        <v>1</v>
      </c>
      <c r="R30" s="147">
        <f>nutrients!Y25</f>
        <v>9.0925707726269316</v>
      </c>
      <c r="S30" s="152">
        <v>1</v>
      </c>
      <c r="T30" s="147">
        <f>nutrients!Z25</f>
        <v>0.92022666666666664</v>
      </c>
      <c r="U30" s="102">
        <v>2</v>
      </c>
      <c r="V30" s="147">
        <f>nutrients!AA25</f>
        <v>0.45808192788815305</v>
      </c>
      <c r="W30" s="152">
        <v>2</v>
      </c>
      <c r="X30" s="147">
        <f>'DIC alk'!P24</f>
        <v>2278.5624214427876</v>
      </c>
      <c r="Y30" s="102">
        <v>3</v>
      </c>
      <c r="Z30" s="147">
        <f>'DIC alk'!Q24</f>
        <v>2107.5222072111847</v>
      </c>
      <c r="AA30" s="102">
        <v>3</v>
      </c>
    </row>
    <row r="31" spans="1:27" s="153" customFormat="1" ht="15">
      <c r="A31" s="102">
        <v>2015</v>
      </c>
      <c r="C31" s="102">
        <v>28</v>
      </c>
      <c r="D31" s="153" t="s">
        <v>537</v>
      </c>
      <c r="G31" s="154">
        <v>44</v>
      </c>
      <c r="H31" s="155">
        <v>1</v>
      </c>
      <c r="I31" s="156">
        <v>30.326899999999998</v>
      </c>
      <c r="J31" s="155">
        <v>1</v>
      </c>
      <c r="K31" s="155">
        <f>'SBE6330'!C24</f>
        <v>12.184699999999999</v>
      </c>
      <c r="L31" s="155">
        <v>1</v>
      </c>
      <c r="M31" s="155">
        <f>'SBE6330'!D24</f>
        <v>34.499899999999997</v>
      </c>
      <c r="N31" s="155">
        <v>1</v>
      </c>
      <c r="O31" s="157">
        <f>nutrients!T26</f>
        <v>42408.708333333336</v>
      </c>
      <c r="P31" s="147">
        <f>weights!M26/1000</f>
        <v>0.52337999999999996</v>
      </c>
      <c r="Q31" s="101">
        <v>1</v>
      </c>
      <c r="R31" s="147">
        <f>nutrients!Y26</f>
        <v>9.0005045249535698</v>
      </c>
      <c r="S31" s="152">
        <v>1</v>
      </c>
      <c r="T31" s="147">
        <f>nutrients!Z26</f>
        <v>0.93767968045279004</v>
      </c>
      <c r="U31" s="102">
        <v>2</v>
      </c>
      <c r="V31" s="147">
        <f>nutrients!AA26</f>
        <v>0.49528200041269921</v>
      </c>
      <c r="W31" s="152">
        <v>2</v>
      </c>
      <c r="X31" s="147">
        <f>'DIC alk'!P25</f>
        <v>2288.3999603126358</v>
      </c>
      <c r="Y31" s="102">
        <v>2</v>
      </c>
      <c r="Z31" s="147">
        <f>'DIC alk'!Q25</f>
        <v>2101.5110209297527</v>
      </c>
      <c r="AA31" s="102">
        <v>3</v>
      </c>
    </row>
    <row r="32" spans="1:27" s="153" customFormat="1" ht="15">
      <c r="A32" s="102">
        <v>2015</v>
      </c>
      <c r="C32" s="102">
        <v>28</v>
      </c>
      <c r="D32" s="153" t="s">
        <v>537</v>
      </c>
      <c r="G32" s="154">
        <v>46</v>
      </c>
      <c r="H32" s="155">
        <v>1</v>
      </c>
      <c r="I32" s="156">
        <v>29.133299999999998</v>
      </c>
      <c r="J32" s="155">
        <v>1</v>
      </c>
      <c r="K32" s="155">
        <f>'SBE6330'!C25</f>
        <v>12.8133</v>
      </c>
      <c r="L32" s="155">
        <v>1</v>
      </c>
      <c r="M32" s="155">
        <f>'SBE6330'!D25</f>
        <v>34.728200000000001</v>
      </c>
      <c r="N32" s="155">
        <v>1</v>
      </c>
      <c r="O32" s="157">
        <f>nutrients!T27</f>
        <v>42423.708333333336</v>
      </c>
      <c r="P32" s="147">
        <f>weights!M27/1000</f>
        <v>0.53093000000000001</v>
      </c>
      <c r="Q32" s="101">
        <v>1</v>
      </c>
      <c r="R32" s="147">
        <f>nutrients!Y27</f>
        <v>7.5141218308410949</v>
      </c>
      <c r="S32" s="152">
        <v>1</v>
      </c>
      <c r="T32" s="147">
        <f>nutrients!Z27</f>
        <v>0.96107301624607078</v>
      </c>
      <c r="U32" s="102">
        <v>2</v>
      </c>
      <c r="V32" s="147">
        <f>nutrients!AA27</f>
        <v>0.70907191750638976</v>
      </c>
      <c r="W32" s="152">
        <v>2</v>
      </c>
      <c r="X32" s="147">
        <f>'DIC alk'!P26</f>
        <v>2287.5029059195545</v>
      </c>
      <c r="Y32" s="102">
        <v>3</v>
      </c>
      <c r="Z32" s="147">
        <f>'DIC alk'!Q26</f>
        <v>2112.6466201709809</v>
      </c>
      <c r="AA32" s="102">
        <v>3</v>
      </c>
    </row>
    <row r="33" spans="1:27" s="153" customFormat="1" ht="15">
      <c r="A33" s="102">
        <v>2015</v>
      </c>
      <c r="C33" s="102">
        <v>28</v>
      </c>
      <c r="D33" s="153" t="s">
        <v>537</v>
      </c>
      <c r="G33" s="154">
        <v>48</v>
      </c>
      <c r="H33" s="155">
        <v>1</v>
      </c>
      <c r="I33" s="156">
        <v>29.1416</v>
      </c>
      <c r="J33" s="155">
        <v>1</v>
      </c>
      <c r="K33" s="155">
        <f>'SBE6330'!C26</f>
        <v>13.522399999999999</v>
      </c>
      <c r="L33" s="155">
        <v>1</v>
      </c>
      <c r="M33" s="155">
        <f>'SBE6330'!D26</f>
        <v>34.998899999999999</v>
      </c>
      <c r="N33" s="155">
        <v>1</v>
      </c>
      <c r="O33" s="157">
        <f>nutrients!T28</f>
        <v>42438.708333333336</v>
      </c>
      <c r="P33" s="147">
        <f>weights!M28/1000</f>
        <v>0.52883000000000002</v>
      </c>
      <c r="Q33" s="101">
        <v>1</v>
      </c>
      <c r="R33" s="147">
        <f>nutrients!Y28</f>
        <v>5.837035275549507</v>
      </c>
      <c r="S33" s="152">
        <v>1</v>
      </c>
      <c r="T33" s="147">
        <f>nutrients!Z28</f>
        <v>0.67401084532738698</v>
      </c>
      <c r="U33" s="102">
        <v>2</v>
      </c>
      <c r="V33" s="147">
        <f>nutrients!AA28</f>
        <v>0.90510027801106252</v>
      </c>
      <c r="W33" s="152">
        <v>2</v>
      </c>
      <c r="X33" s="147">
        <f>'DIC alk'!P27</f>
        <v>2307.573144787892</v>
      </c>
      <c r="Y33" s="102">
        <v>2</v>
      </c>
      <c r="Z33" s="147">
        <f>'DIC alk'!Q27</f>
        <v>2102.7618048999452</v>
      </c>
      <c r="AA33" s="102">
        <v>3</v>
      </c>
    </row>
    <row r="34" spans="1:27">
      <c r="C34" s="134"/>
      <c r="T34" s="86"/>
      <c r="V34" s="124"/>
    </row>
  </sheetData>
  <hyperlinks>
    <hyperlink ref="F9" r:id="rId1" display="http://dx.doi.org/10.26198/5e156a63a8f75" xr:uid="{BE78523D-3DDE-4174-9D87-C2EA0D47CA3A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AB05-B91A-4441-9FCE-49076C06854A}">
  <dimension ref="A1:K29"/>
  <sheetViews>
    <sheetView workbookViewId="0">
      <selection activeCell="H46" sqref="H46"/>
    </sheetView>
  </sheetViews>
  <sheetFormatPr baseColWidth="10" defaultColWidth="11" defaultRowHeight="16"/>
  <cols>
    <col min="1" max="1" width="26" customWidth="1"/>
    <col min="2" max="2" width="18" customWidth="1"/>
    <col min="6" max="6" width="19.33203125" customWidth="1"/>
    <col min="9" max="9" width="24.1640625" customWidth="1"/>
  </cols>
  <sheetData>
    <row r="1" spans="1:10" s="139" customFormat="1">
      <c r="A1" s="139" t="s">
        <v>578</v>
      </c>
      <c r="C1" s="140" t="s">
        <v>577</v>
      </c>
    </row>
    <row r="2" spans="1:10">
      <c r="B2" t="s">
        <v>574</v>
      </c>
      <c r="C2" t="s">
        <v>575</v>
      </c>
      <c r="D2" t="s">
        <v>576</v>
      </c>
      <c r="E2" t="s">
        <v>400</v>
      </c>
      <c r="F2" t="s">
        <v>583</v>
      </c>
    </row>
    <row r="3" spans="1:10">
      <c r="A3" s="41">
        <v>23829.708333333299</v>
      </c>
      <c r="B3" s="135">
        <f t="shared" ref="B3:B26" si="0">DATE(1950,1,1)+A3</f>
        <v>42093.708333333299</v>
      </c>
      <c r="C3" s="41">
        <v>12.263500000000001</v>
      </c>
      <c r="D3" s="41">
        <v>34.926699999999997</v>
      </c>
      <c r="E3" s="41">
        <v>30.317</v>
      </c>
      <c r="F3" s="141">
        <v>1.0264823588222838</v>
      </c>
      <c r="G3" s="136">
        <v>34.926699999999997</v>
      </c>
      <c r="H3" s="137">
        <v>30.224899999999998</v>
      </c>
      <c r="I3" s="138">
        <v>42093.708333333336</v>
      </c>
      <c r="J3" s="136">
        <f>I3-B3</f>
        <v>0</v>
      </c>
    </row>
    <row r="4" spans="1:10">
      <c r="A4" s="41">
        <v>23844.708333333299</v>
      </c>
      <c r="B4" s="135">
        <f t="shared" si="0"/>
        <v>42108.708333333299</v>
      </c>
      <c r="C4" s="41">
        <v>12.0905</v>
      </c>
      <c r="D4" s="41">
        <v>34.935299999999998</v>
      </c>
      <c r="E4" s="41">
        <v>29.519300000000001</v>
      </c>
      <c r="F4" s="141">
        <v>1.0265223987409011</v>
      </c>
      <c r="G4" s="136">
        <v>34.935299999999998</v>
      </c>
      <c r="H4" s="137">
        <v>29.160150000000002</v>
      </c>
      <c r="I4" s="138">
        <v>42108.708333333336</v>
      </c>
      <c r="J4" s="136">
        <f t="shared" ref="J4:J26" si="1">I4-B4</f>
        <v>0</v>
      </c>
    </row>
    <row r="5" spans="1:10">
      <c r="A5" s="41">
        <v>23859.708333333299</v>
      </c>
      <c r="B5" s="135">
        <f t="shared" si="0"/>
        <v>42123.708333333299</v>
      </c>
      <c r="C5" s="41">
        <v>11.705500000000001</v>
      </c>
      <c r="D5" s="41">
        <v>34.903100000000002</v>
      </c>
      <c r="E5" s="41">
        <v>29.4084</v>
      </c>
      <c r="F5" s="141">
        <v>1.0265705615429297</v>
      </c>
      <c r="G5" s="136">
        <v>34.903100000000002</v>
      </c>
      <c r="H5" s="137">
        <v>28.975200000000001</v>
      </c>
      <c r="I5" s="138">
        <v>42123.708333333336</v>
      </c>
      <c r="J5" s="136">
        <f t="shared" si="1"/>
        <v>0</v>
      </c>
    </row>
    <row r="6" spans="1:10">
      <c r="A6" s="41">
        <v>23874.708333333299</v>
      </c>
      <c r="B6" s="135">
        <f t="shared" si="0"/>
        <v>42138.708333333299</v>
      </c>
      <c r="C6" s="41">
        <v>10.896599999999999</v>
      </c>
      <c r="D6" s="41">
        <v>34.780299999999997</v>
      </c>
      <c r="E6" s="41">
        <v>31.212700000000002</v>
      </c>
      <c r="F6" s="141">
        <v>1.0266238531922411</v>
      </c>
      <c r="G6" s="136">
        <v>34.780299999999997</v>
      </c>
      <c r="H6" s="137">
        <v>30.936350000000001</v>
      </c>
      <c r="I6" s="138">
        <v>42138.708333333336</v>
      </c>
      <c r="J6" s="136">
        <f t="shared" si="1"/>
        <v>0</v>
      </c>
    </row>
    <row r="7" spans="1:10">
      <c r="A7" s="41">
        <v>23889.708333333299</v>
      </c>
      <c r="B7" s="135">
        <f t="shared" si="0"/>
        <v>42153.708333333299</v>
      </c>
      <c r="C7" s="41">
        <v>10.0144</v>
      </c>
      <c r="D7" s="41">
        <v>34.6342</v>
      </c>
      <c r="E7" s="41">
        <v>29.516100000000002</v>
      </c>
      <c r="F7" s="141">
        <v>1.0266645042578435</v>
      </c>
      <c r="G7" s="136">
        <v>34.6342</v>
      </c>
      <c r="H7" s="137">
        <v>29.1907</v>
      </c>
      <c r="I7" s="138">
        <v>42153.708333333336</v>
      </c>
      <c r="J7" s="136">
        <f t="shared" si="1"/>
        <v>0</v>
      </c>
    </row>
    <row r="8" spans="1:10">
      <c r="A8" s="41">
        <v>23904.708333333299</v>
      </c>
      <c r="B8" s="135">
        <f t="shared" si="0"/>
        <v>42168.708333333299</v>
      </c>
      <c r="C8" s="41">
        <v>9.9825999999999997</v>
      </c>
      <c r="D8" s="41">
        <v>34.703299999999999</v>
      </c>
      <c r="E8" s="41">
        <v>29.284600000000001</v>
      </c>
      <c r="F8" s="141">
        <v>1.0267238930299079</v>
      </c>
      <c r="G8" s="136">
        <v>34.703299999999999</v>
      </c>
      <c r="H8" s="137">
        <v>29.06615</v>
      </c>
      <c r="I8" s="138">
        <v>42168.708333333336</v>
      </c>
      <c r="J8" s="136">
        <f t="shared" si="1"/>
        <v>0</v>
      </c>
    </row>
    <row r="9" spans="1:10">
      <c r="A9" s="41">
        <v>23919.708333333299</v>
      </c>
      <c r="B9" s="135">
        <f t="shared" si="0"/>
        <v>42183.708333333299</v>
      </c>
      <c r="C9" s="41">
        <v>8.6069999999999993</v>
      </c>
      <c r="D9" s="41">
        <v>34.458799999999997</v>
      </c>
      <c r="E9" s="41">
        <v>29.613</v>
      </c>
      <c r="F9" s="141">
        <v>1.0267568167115484</v>
      </c>
      <c r="G9" s="136">
        <v>34.458799999999997</v>
      </c>
      <c r="H9" s="137">
        <v>29.120199999999997</v>
      </c>
      <c r="I9" s="138">
        <v>42183.708333333336</v>
      </c>
      <c r="J9" s="136">
        <f t="shared" si="1"/>
        <v>0</v>
      </c>
    </row>
    <row r="10" spans="1:10">
      <c r="A10" s="41">
        <v>23934.708333333299</v>
      </c>
      <c r="B10" s="135">
        <f t="shared" si="0"/>
        <v>42198.708333333299</v>
      </c>
      <c r="C10" s="41">
        <v>10.9894</v>
      </c>
      <c r="D10" s="41">
        <v>34.980499999999999</v>
      </c>
      <c r="E10" s="41">
        <v>29.867000000000001</v>
      </c>
      <c r="F10" s="141">
        <v>1.0267630629841109</v>
      </c>
      <c r="G10" s="136">
        <v>34.980499999999999</v>
      </c>
      <c r="H10" s="137">
        <v>29.858400000000003</v>
      </c>
      <c r="I10" s="138">
        <v>42198.708333333336</v>
      </c>
      <c r="J10" s="136">
        <f t="shared" si="1"/>
        <v>0</v>
      </c>
    </row>
    <row r="11" spans="1:10">
      <c r="A11" s="41">
        <v>23949.708333333299</v>
      </c>
      <c r="B11" s="135">
        <f t="shared" si="0"/>
        <v>42213.708333333299</v>
      </c>
      <c r="C11" s="41">
        <v>8.9276999999999997</v>
      </c>
      <c r="D11" s="41">
        <v>34.562899999999999</v>
      </c>
      <c r="E11" s="41">
        <v>28.516999999999999</v>
      </c>
      <c r="F11" s="141">
        <v>1.0267879398765272</v>
      </c>
      <c r="G11" s="136">
        <v>34.562899999999999</v>
      </c>
      <c r="H11" s="137">
        <v>28.443550000000002</v>
      </c>
      <c r="I11" s="138">
        <v>42213.708333333336</v>
      </c>
      <c r="J11" s="136">
        <f t="shared" si="1"/>
        <v>0</v>
      </c>
    </row>
    <row r="12" spans="1:10">
      <c r="A12" s="41">
        <v>23964.708333333299</v>
      </c>
      <c r="B12" s="135">
        <f t="shared" si="0"/>
        <v>42228.708333333299</v>
      </c>
      <c r="C12" s="41">
        <v>8.8097999999999992</v>
      </c>
      <c r="D12" s="41">
        <v>34.589399999999998</v>
      </c>
      <c r="E12" s="41">
        <v>28.6083</v>
      </c>
      <c r="F12" s="141">
        <v>1.0268273956113809</v>
      </c>
      <c r="G12" s="136">
        <v>34.589399999999998</v>
      </c>
      <c r="H12" s="137">
        <v>28.341850000000001</v>
      </c>
      <c r="I12" s="138">
        <v>42228.708333333336</v>
      </c>
      <c r="J12" s="136">
        <f t="shared" si="1"/>
        <v>0</v>
      </c>
    </row>
    <row r="13" spans="1:10">
      <c r="A13" s="41">
        <v>23979.708333333299</v>
      </c>
      <c r="B13" s="135">
        <f t="shared" si="0"/>
        <v>42243.708333333299</v>
      </c>
      <c r="C13" s="41">
        <v>8.7312999999999992</v>
      </c>
      <c r="D13" s="41">
        <v>34.593000000000004</v>
      </c>
      <c r="E13" s="41">
        <v>29.87</v>
      </c>
      <c r="F13" s="141">
        <v>1.0268425848719973</v>
      </c>
      <c r="G13" s="136">
        <v>34.593000000000004</v>
      </c>
      <c r="H13" s="137">
        <v>29.458100000000002</v>
      </c>
      <c r="I13" s="138">
        <v>42243.708333333336</v>
      </c>
      <c r="J13" s="136">
        <f t="shared" si="1"/>
        <v>0</v>
      </c>
    </row>
    <row r="14" spans="1:10">
      <c r="A14" s="41">
        <v>23994.708333333299</v>
      </c>
      <c r="B14" s="135">
        <f t="shared" si="0"/>
        <v>42258.708333333299</v>
      </c>
      <c r="C14" s="41">
        <v>8.8122000000000007</v>
      </c>
      <c r="D14" s="41">
        <v>34.606400000000001</v>
      </c>
      <c r="E14" s="41">
        <v>31.533999999999999</v>
      </c>
      <c r="F14" s="141">
        <v>1.0268403377029645</v>
      </c>
      <c r="G14" s="136">
        <v>34.606400000000001</v>
      </c>
      <c r="H14" s="137">
        <v>31.594200000000001</v>
      </c>
      <c r="I14" s="138">
        <v>42258.708333333336</v>
      </c>
      <c r="J14" s="136">
        <f t="shared" si="1"/>
        <v>0</v>
      </c>
    </row>
    <row r="15" spans="1:10">
      <c r="A15" s="41">
        <v>24009.708333333299</v>
      </c>
      <c r="B15" s="135">
        <f t="shared" si="0"/>
        <v>42273.708333333299</v>
      </c>
      <c r="C15" s="41">
        <v>9.2608999999999995</v>
      </c>
      <c r="D15" s="41">
        <v>34.669400000000003</v>
      </c>
      <c r="E15" s="41">
        <v>29.949100000000001</v>
      </c>
      <c r="F15" s="141">
        <v>1.0268176744806292</v>
      </c>
      <c r="G15" s="136">
        <v>34.669400000000003</v>
      </c>
      <c r="H15" s="137">
        <v>29.457799999999999</v>
      </c>
      <c r="I15" s="138">
        <v>42273.708333333336</v>
      </c>
      <c r="J15" s="136">
        <f t="shared" si="1"/>
        <v>0</v>
      </c>
    </row>
    <row r="16" spans="1:10">
      <c r="A16" s="41">
        <v>24024.708333333299</v>
      </c>
      <c r="B16" s="135">
        <f t="shared" si="0"/>
        <v>42288.708333333299</v>
      </c>
      <c r="C16" s="41">
        <v>9.5528999999999993</v>
      </c>
      <c r="D16" s="41">
        <v>34.722299999999997</v>
      </c>
      <c r="E16" s="41">
        <v>29.930599999999998</v>
      </c>
      <c r="F16" s="141">
        <v>1.0268110343316403</v>
      </c>
      <c r="G16" s="136">
        <v>34.722299999999997</v>
      </c>
      <c r="H16" s="137">
        <v>29.664000000000001</v>
      </c>
      <c r="I16" s="138">
        <v>42288.708333333336</v>
      </c>
      <c r="J16" s="136">
        <f t="shared" si="1"/>
        <v>0</v>
      </c>
    </row>
    <row r="17" spans="1:11">
      <c r="A17" s="41">
        <v>24039.708333333299</v>
      </c>
      <c r="B17" s="135">
        <f t="shared" si="0"/>
        <v>42303.708333333299</v>
      </c>
      <c r="C17" s="41">
        <v>8.7248000000000001</v>
      </c>
      <c r="D17" s="41">
        <v>34.467100000000002</v>
      </c>
      <c r="E17" s="41">
        <v>29.682099999999998</v>
      </c>
      <c r="F17" s="141">
        <v>1.0267449283448118</v>
      </c>
      <c r="G17" s="136">
        <v>34.467100000000002</v>
      </c>
      <c r="H17" s="137">
        <v>29.394750000000002</v>
      </c>
      <c r="I17" s="138">
        <v>42303.708333333336</v>
      </c>
      <c r="J17" s="136">
        <f t="shared" si="1"/>
        <v>0</v>
      </c>
    </row>
    <row r="18" spans="1:11">
      <c r="A18" s="41">
        <v>24054.708333333299</v>
      </c>
      <c r="B18" s="135">
        <f t="shared" si="0"/>
        <v>42318.708333333299</v>
      </c>
      <c r="C18" s="41">
        <v>9.2812000000000001</v>
      </c>
      <c r="D18" s="41">
        <v>34.498600000000003</v>
      </c>
      <c r="E18" s="41">
        <v>29.967199999999998</v>
      </c>
      <c r="F18" s="141">
        <v>1.0266807078956606</v>
      </c>
      <c r="G18" s="136">
        <v>34.498600000000003</v>
      </c>
      <c r="H18" s="137">
        <v>29.727049999999998</v>
      </c>
      <c r="I18" s="138">
        <v>42318.708333333336</v>
      </c>
      <c r="J18" s="136">
        <f t="shared" si="1"/>
        <v>0</v>
      </c>
    </row>
    <row r="19" spans="1:11">
      <c r="A19" s="41">
        <v>24069.708333333299</v>
      </c>
      <c r="B19" s="135">
        <f t="shared" si="0"/>
        <v>42333.708333333299</v>
      </c>
      <c r="C19" s="41">
        <v>9.5634999999999994</v>
      </c>
      <c r="D19" s="41">
        <v>34.5413</v>
      </c>
      <c r="E19" s="41">
        <v>28.8932</v>
      </c>
      <c r="F19" s="141">
        <v>1.0266677445601691</v>
      </c>
      <c r="G19" s="136">
        <v>34.5413</v>
      </c>
      <c r="H19" s="137">
        <v>28.90015</v>
      </c>
      <c r="I19" s="138">
        <v>42333.708333333336</v>
      </c>
      <c r="J19" s="136">
        <f t="shared" si="1"/>
        <v>0</v>
      </c>
    </row>
    <row r="20" spans="1:11">
      <c r="A20" s="41">
        <v>24084.708333333299</v>
      </c>
      <c r="B20" s="135">
        <f t="shared" si="0"/>
        <v>42348.708333333299</v>
      </c>
      <c r="C20" s="41">
        <v>9.6</v>
      </c>
      <c r="D20" s="41">
        <v>34.497100000000003</v>
      </c>
      <c r="E20" s="41">
        <v>29.291599999999999</v>
      </c>
      <c r="F20" s="141">
        <v>1.0266271317532438</v>
      </c>
      <c r="G20" s="136">
        <v>34.497100000000003</v>
      </c>
      <c r="H20" s="137">
        <v>29.191450000000003</v>
      </c>
      <c r="I20" s="138">
        <v>42348.708333333336</v>
      </c>
      <c r="J20" s="136">
        <f t="shared" si="1"/>
        <v>0</v>
      </c>
    </row>
    <row r="21" spans="1:11">
      <c r="A21" s="41">
        <v>24099.708333333299</v>
      </c>
      <c r="B21" s="135">
        <f t="shared" si="0"/>
        <v>42363.708333333299</v>
      </c>
      <c r="C21" s="41">
        <v>10.5648</v>
      </c>
      <c r="D21" s="41">
        <v>34.5304</v>
      </c>
      <c r="E21" s="41">
        <v>28.977900000000002</v>
      </c>
      <c r="F21" s="141">
        <v>1.0264881178072292</v>
      </c>
      <c r="G21" s="136">
        <v>34.5304</v>
      </c>
      <c r="H21" s="137">
        <v>28.978650000000002</v>
      </c>
      <c r="I21" s="138">
        <v>42363.708333333336</v>
      </c>
      <c r="J21" s="136">
        <f t="shared" si="1"/>
        <v>0</v>
      </c>
    </row>
    <row r="22" spans="1:11">
      <c r="A22" s="41">
        <v>24114.708333333299</v>
      </c>
      <c r="B22" s="135">
        <f t="shared" si="0"/>
        <v>42378.708333333299</v>
      </c>
      <c r="C22" s="41">
        <v>10.9437</v>
      </c>
      <c r="D22" s="41">
        <v>34.4636</v>
      </c>
      <c r="E22" s="41">
        <v>29.817299999999999</v>
      </c>
      <c r="F22" s="141">
        <v>1.0263686763388489</v>
      </c>
      <c r="G22" s="136">
        <v>34.4636</v>
      </c>
      <c r="H22" s="137">
        <v>29.45815</v>
      </c>
      <c r="I22" s="138">
        <v>42378.708333333336</v>
      </c>
      <c r="J22" s="136">
        <f t="shared" si="1"/>
        <v>0</v>
      </c>
    </row>
    <row r="23" spans="1:11">
      <c r="A23" s="41">
        <v>24129.708333333299</v>
      </c>
      <c r="B23" s="135">
        <f t="shared" si="0"/>
        <v>42393.708333333299</v>
      </c>
      <c r="C23" s="41">
        <v>11.5541</v>
      </c>
      <c r="D23" s="41">
        <v>34.508499999999998</v>
      </c>
      <c r="E23" s="41">
        <v>29.859500000000001</v>
      </c>
      <c r="F23" s="141">
        <v>1.0262920517861429</v>
      </c>
      <c r="G23" s="136">
        <v>34.508499999999998</v>
      </c>
      <c r="H23" s="137">
        <v>29.62865</v>
      </c>
      <c r="I23" s="138">
        <v>42393.708333333336</v>
      </c>
      <c r="J23" s="136">
        <f t="shared" si="1"/>
        <v>0</v>
      </c>
    </row>
    <row r="24" spans="1:11">
      <c r="A24" s="41">
        <v>24144.708333333299</v>
      </c>
      <c r="B24" s="135">
        <f t="shared" si="0"/>
        <v>42408.708333333299</v>
      </c>
      <c r="C24" s="41">
        <v>12.184699999999999</v>
      </c>
      <c r="D24" s="41">
        <v>34.499899999999997</v>
      </c>
      <c r="E24" s="41">
        <v>30.326899999999998</v>
      </c>
      <c r="F24" s="141">
        <v>1.026166207696489</v>
      </c>
      <c r="G24" s="136">
        <v>34.499899999999997</v>
      </c>
      <c r="H24" s="137">
        <v>30.107900000000001</v>
      </c>
      <c r="I24" s="138">
        <v>42408.708333333336</v>
      </c>
      <c r="J24" s="136">
        <f t="shared" si="1"/>
        <v>0</v>
      </c>
    </row>
    <row r="25" spans="1:11">
      <c r="A25" s="41">
        <v>24159.708333333299</v>
      </c>
      <c r="B25" s="135">
        <f t="shared" si="0"/>
        <v>42423.708333333299</v>
      </c>
      <c r="C25" s="41">
        <v>12.8133</v>
      </c>
      <c r="D25" s="41">
        <v>34.728200000000001</v>
      </c>
      <c r="E25" s="41">
        <v>29.133299999999998</v>
      </c>
      <c r="F25" s="141">
        <v>1.0262205287271517</v>
      </c>
      <c r="G25" s="136">
        <v>34.728200000000001</v>
      </c>
      <c r="H25" s="137">
        <v>29.065200000000001</v>
      </c>
      <c r="I25" s="138">
        <v>42423.708333333336</v>
      </c>
      <c r="J25" s="136">
        <f t="shared" si="1"/>
        <v>0</v>
      </c>
    </row>
    <row r="26" spans="1:11">
      <c r="A26" s="41">
        <v>24174.708333333299</v>
      </c>
      <c r="B26" s="135">
        <f t="shared" si="0"/>
        <v>42438.708333333299</v>
      </c>
      <c r="C26" s="41">
        <v>13.522399999999999</v>
      </c>
      <c r="D26" s="41">
        <v>34.998899999999999</v>
      </c>
      <c r="E26" s="41">
        <v>29.1416</v>
      </c>
      <c r="F26" s="141">
        <v>1.0262867804337772</v>
      </c>
      <c r="G26" s="136">
        <v>34.998899999999999</v>
      </c>
      <c r="H26" s="137">
        <v>29.213050000000003</v>
      </c>
      <c r="I26" s="138">
        <v>42438.708333333336</v>
      </c>
      <c r="J26" s="136">
        <f t="shared" si="1"/>
        <v>0</v>
      </c>
    </row>
    <row r="27" spans="1:11">
      <c r="A27" s="41"/>
      <c r="G27" s="136" t="s">
        <v>579</v>
      </c>
      <c r="H27" s="136"/>
      <c r="I27" s="136"/>
      <c r="J27" s="136"/>
      <c r="K27" s="136"/>
    </row>
    <row r="28" spans="1:11">
      <c r="A28" s="41"/>
    </row>
    <row r="29" spans="1:11">
      <c r="A29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setup</vt:lpstr>
      <vt:lpstr>weights</vt:lpstr>
      <vt:lpstr>log</vt:lpstr>
      <vt:lpstr>DIC alk</vt:lpstr>
      <vt:lpstr>nutrients</vt:lpstr>
      <vt:lpstr>isus</vt:lpstr>
      <vt:lpstr>plots</vt:lpstr>
      <vt:lpstr>netcdf</vt:lpstr>
      <vt:lpstr>SBE6330</vt:lpstr>
      <vt:lpstr>phyto</vt:lpstr>
      <vt:lpstr>'DIC alk'!Print_Area</vt:lpstr>
      <vt:lpstr>nutrients!Print_Area</vt:lpstr>
      <vt:lpstr>setup!Print_Area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Davies</dc:creator>
  <cp:lastModifiedBy>Microsoft Office User</cp:lastModifiedBy>
  <cp:lastPrinted>2017-10-25T03:29:04Z</cp:lastPrinted>
  <dcterms:created xsi:type="dcterms:W3CDTF">2015-03-10T23:07:33Z</dcterms:created>
  <dcterms:modified xsi:type="dcterms:W3CDTF">2020-07-07T04:08:38Z</dcterms:modified>
</cp:coreProperties>
</file>