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townsendgrp-my.sharepoint.com/personal/prashant_tewari_townsend_com/Documents/Documents/_RE_Forecast/"/>
    </mc:Choice>
  </mc:AlternateContent>
  <xr:revisionPtr revIDLastSave="0" documentId="8_{6D618329-5BE3-429E-83D7-C4634C355D85}" xr6:coauthVersionLast="47" xr6:coauthVersionMax="47" xr10:uidLastSave="{00000000-0000-0000-0000-000000000000}"/>
  <bookViews>
    <workbookView xWindow="1170" yWindow="1170" windowWidth="21600" windowHeight="11175" tabRatio="734" firstSheet="2" activeTab="3" xr2:uid="{2DA90F28-38A5-44F7-9DB6-83721A07F25F}"/>
  </bookViews>
  <sheets>
    <sheet name="AUS Office Wgt 2025" sheetId="19" state="hidden" r:id="rId1"/>
    <sheet name="Regional Roll Up OLD" sheetId="20" state="hidden" r:id="rId2"/>
    <sheet name="Regional Roll Up" sheetId="23" r:id="rId3"/>
    <sheet name="3yr IRR Build Up" sheetId="6" r:id="rId4"/>
    <sheet name="3yr IRR Exit Calc" sheetId="4" r:id="rId5"/>
    <sheet name="Previously Approved" sheetId="11" r:id="rId6"/>
    <sheet name="US JPB IRR" sheetId="3" state="hidden" r:id="rId7"/>
    <sheet name="Definitions" sheetId="21" r:id="rId8"/>
    <sheet name="US &gt;" sheetId="9" state="hidden" r:id="rId9"/>
    <sheet name="US Compare" sheetId="18" state="hidden" r:id="rId10"/>
    <sheet name="GS Q4" sheetId="16" state="hidden" r:id="rId11"/>
    <sheet name="PREA Consensus" sheetId="7" state="hidden" r:id="rId12"/>
    <sheet name="24 OECF Review" sheetId="10" state="hidden" r:id="rId13"/>
  </sheets>
  <definedNames>
    <definedName name="_Filter33333333" hidden="1">#REF!</definedName>
    <definedName name="_FilterData3333" hidden="1">#REF!</definedName>
    <definedName name="_xlnm._FilterDatabase" localSheetId="3" hidden="1">'3yr IRR Build Up'!$O$118:$R$137</definedName>
    <definedName name="_xlnm._FilterDatabase" localSheetId="0" hidden="1">'AUS Office Wgt 2025'!$B$7:$D$11</definedName>
    <definedName name="_xlnm._FilterDatabase" hidden="1">#REF!</definedName>
    <definedName name="_FilterDataBase2" hidden="1">#REF!</definedName>
    <definedName name="_FilterDataBase3" hidden="1">#REF!</definedName>
    <definedName name="_FilterPData" hidden="1">#REF!</definedName>
    <definedName name="Apply_Alt">#REF!</definedName>
    <definedName name="AS2DocOpenMode" hidden="1">"AS2DocumentEdit"</definedName>
    <definedName name="Cap_Data">#REF!,#REF!,#REF!,#REF!</definedName>
    <definedName name="Cap_Sub">#REF!,#REF!,#REF!</definedName>
    <definedName name="Cap_Total">#REF!,#REF!,#REF!,#REF!</definedName>
    <definedName name="city_list">#REF!,#REF!,#REF!,#REF!,#REF!,#REF!,#REF!,#REF!,#REF!,#REF!,#REF!,#REF!,#REF!,#REF!,#REF!,#REF!,#REF!,#REF!,#REF!,#REF!,#REF!,#REF!,#REF!,#REF!,#REF!,#REF!,#REF!,#REF!,#REF!,#REF!,#REF!,#REF!,#REF!,#REF!,#REF!,#REF!,#REF!,#REF!,#REF!,#REF!,#REF!,#REF!,#REF!,#REF!,#REF!,#REF!,#REF!,#REF!,#REF!,#REF!,#REF!</definedName>
    <definedName name="cov_header">#REF!,#REF!,#REF!</definedName>
    <definedName name="cq">#REF!</definedName>
    <definedName name="CS_Data">#REF!,#REF!,#REF!</definedName>
    <definedName name="CS_Sub">#REF!,#REF!,#REF!</definedName>
    <definedName name="CS_Total">#REF!,#REF!,#REF!</definedName>
    <definedName name="CYE_Data">#REF!,#REF!,#REF!</definedName>
    <definedName name="CYE_Sub">#REF!,#REF!,#REF!</definedName>
    <definedName name="CYE_Total">#REF!,#REF!,#REF!</definedName>
    <definedName name="Debt_Data">#REF!,#REF!,#REF!</definedName>
    <definedName name="Debt_Sub">#REF!,#REF!,#REF!</definedName>
    <definedName name="Debt_Total">#REF!,#REF!,#REF!</definedName>
    <definedName name="Dep_Data">#REF!,#REF!,#REF!</definedName>
    <definedName name="Dep_Sub">#REF!,#REF!,#REF!</definedName>
    <definedName name="Dep_Total">#REF!,#REF!,#REF!,#REF!</definedName>
    <definedName name="Div_Data">#REF!,#REF!,#REF!,#REF!</definedName>
    <definedName name="Div_Sub">#REF!,#REF!,#REF!,#REF!</definedName>
    <definedName name="Div_Total">#REF!,#REF!,#REF!</definedName>
    <definedName name="FC_Data">#REF!,#REF!,#REF!</definedName>
    <definedName name="FC_Header">#REF!</definedName>
    <definedName name="FC_Sub">#REF!,#REF!,#REF!</definedName>
    <definedName name="fc_total">#REF!,#REF!,#REF!</definedName>
    <definedName name="FileName">#REF!</definedName>
    <definedName name="FileNameReturns">#REF!</definedName>
    <definedName name="Funds">OFFSET(#REF!,,,#REF!,1)</definedName>
    <definedName name="Inp_CC">#REF!</definedName>
    <definedName name="Inp_YR">#REF!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localSheetId="7" hidden="1">41662.3452662037</definedName>
    <definedName name="IQ_NAMES_REVISION_DATE_" hidden="1">42344.718599537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MSA_Data">#REF!,#REF!,#REF!,#REF!,#REF!,#REF!,#REF!,#REF!,#REF!,#REF!,#REF!,#REF!,#REF!,#REF!,#REF!,#REF!,#REF!,#REF!,#REF!,#REF!,#REF!,#REF!,#REF!,#REF!,#REF!,#REF!,#REF!,#REF!,#REF!,#REF!,#REF!,#REF!,#REF!,#REF!,#REF!,#REF!,#REF!,#REF!,#REF!</definedName>
    <definedName name="MSA_Header">#REF!,#REF!,#REF!,#REF!,#REF!,#REF!,#REF!,#REF!,#REF!,#REF!,#REF!,#REF!,#REF!,#REF!,#REF!,#REF!,#REF!,#REF!,#REF!,#REF!,#REF!,#REF!,#REF!,#REF!,#REF!,#REF!,#REF!,#REF!,#REF!,#REF!,#REF!,#REF!,#REF!,#REF!,#REF!,#REF!,#REF!,#REF!,#REF!,#REF!,#REF!,#REF!,#REF!,#REF!</definedName>
    <definedName name="msa_Sub">#REF!,#REF!,#REF!,#REF!</definedName>
    <definedName name="msa_total">#REF!,#REF!,#REF!,#REF!,#REF!,#REF!,#REF!,#REF!,#REF!,#REF!,#REF!,#REF!,#REF!,#REF!,#REF!,#REF!,#REF!,#REF!,#REF!,#REF!,#REF!,#REF!,#REF!,#REF!,#REF!,#REF!,#REF!,#REF!,#REF!,#REF!,#REF!,#REF!,#REF!,#REF!,#REF!,#REF!,#REF!,#REF!,#REF!,#REF!,#REF!,#REF!</definedName>
    <definedName name="MSAMAP">#REF!</definedName>
    <definedName name="MSAMAP2">#REF!</definedName>
    <definedName name="MSAMAP4">#REF!</definedName>
    <definedName name="mtm_Data">#REF!,#REF!,#REF!,#REF!</definedName>
    <definedName name="mtm_Sub">#REF!,#REF!,#REF!</definedName>
    <definedName name="mtm_total">#REF!,#REF!,#REF!,#REF!</definedName>
    <definedName name="Occ_Data">#REF!,#REF!,#REF!,#REF!</definedName>
    <definedName name="Occ_Sub">#REF!,#REF!,#REF!</definedName>
    <definedName name="Occ_Total">#REF!,#REF!,#REF!,#REF!</definedName>
    <definedName name="Other">#REF!</definedName>
    <definedName name="PC_Data">#REF!,#REF!,#REF!,#REF!</definedName>
    <definedName name="PC_Sub">#REF!,#REF!,#REF!,#REF!</definedName>
    <definedName name="PC_Total">#REF!,#REF!,#REF!</definedName>
    <definedName name="PM_Data">#REF!,#REF!,#REF!,#REF!</definedName>
    <definedName name="PM_Sub">#REF!,#REF!,#REF!,#REF!</definedName>
    <definedName name="PM_Total">#REF!,#REF!,#REF!</definedName>
    <definedName name="PRM_Data">#REF!,#REF!,#REF!</definedName>
    <definedName name="PRM_Header">#REF!,#REF!,#REF!,#REF!</definedName>
    <definedName name="PRM_Sub">#REF!,#REF!,#REF!,#REF!,#REF!,#REF!,#REF!,#REF!,#REF!,#REF!,#REF!,#REF!</definedName>
    <definedName name="PRM_Total">#REF!,#REF!,#REF!,#REF!,#REF!,#REF!,#REF!,#REF!,#REF!,#REF!,#REF!,#REF!</definedName>
    <definedName name="PTP_Data">#REF!,#REF!,#REF!,#REF!,#REF!,#REF!,#REF!,#REF!,#REF!,#REF!,#REF!,#REF!,#REF!,#REF!,#REF!,#REF!,#REF!,#REF!,#REF!,#REF!</definedName>
    <definedName name="PTP_Header">#REF!,#REF!,#REF!,#REF!,#REF!,#REF!</definedName>
    <definedName name="PTP_Sub">#REF!,#REF!,#REF!,#REF!,#REF!,#REF!,#REF!,#REF!,#REF!,#REF!,#REF!,#REF!,#REF!,#REF!,#REF!,#REF!</definedName>
    <definedName name="PTP_Total">#REF!,#REF!,#REF!,#REF!,#REF!,#REF!,#REF!,#REF!,#REF!,#REF!,#REF!,#REF!,#REF!,#REF!,#REF!,#REF!</definedName>
    <definedName name="RD">OFFSET(#REF!,,,COUNTA(#REF!),1)</definedName>
    <definedName name="rol_data">#REF!,#REF!,#REF!,#REF!,#REF!,#REF!,#REF!,#REF!,#REF!,#REF!,#REF!,#REF!</definedName>
    <definedName name="rol_Header">#REF!,#REF!,#REF!,#REF!</definedName>
    <definedName name="Rol_sub">#REF!,#REF!,#REF!,#REF!,#REF!,#REF!,#REF!,#REF!,#REF!,#REF!,#REF!,#REF!</definedName>
    <definedName name="rol_total">#REF!,#REF!,#REF!,#REF!,#REF!,#REF!,#REF!,#REF!,#REF!,#REF!,#REF!,#REF!</definedName>
    <definedName name="SpreadsheetBuilder_2" hidden="1">#REF!</definedName>
  </definedNames>
  <calcPr calcId="191029"/>
  <pivotCaches>
    <pivotCache cacheId="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8" i="4" l="1"/>
  <c r="U8" i="4"/>
  <c r="T9" i="4"/>
  <c r="U9" i="4"/>
  <c r="T10" i="4"/>
  <c r="U10" i="4"/>
  <c r="T11" i="4"/>
  <c r="U11" i="4"/>
  <c r="T12" i="4"/>
  <c r="U12" i="4"/>
  <c r="T13" i="4"/>
  <c r="U13" i="4"/>
  <c r="T14" i="4"/>
  <c r="U14" i="4"/>
  <c r="T15" i="4"/>
  <c r="U15" i="4"/>
  <c r="T16" i="4"/>
  <c r="U16" i="4"/>
  <c r="T17" i="4"/>
  <c r="U17" i="4"/>
  <c r="T18" i="4"/>
  <c r="U18" i="4"/>
  <c r="T19" i="4"/>
  <c r="U19" i="4"/>
  <c r="T20" i="4"/>
  <c r="U20" i="4"/>
  <c r="T21" i="4"/>
  <c r="U21" i="4"/>
  <c r="T22" i="4"/>
  <c r="U22" i="4"/>
  <c r="T23" i="4"/>
  <c r="U23" i="4"/>
  <c r="T24" i="4"/>
  <c r="U24" i="4"/>
  <c r="T25" i="4"/>
  <c r="U25" i="4"/>
  <c r="T26" i="4"/>
  <c r="U26" i="4"/>
  <c r="T27" i="4"/>
  <c r="U27" i="4"/>
  <c r="T28" i="4"/>
  <c r="U28" i="4"/>
  <c r="T29" i="4"/>
  <c r="U29" i="4"/>
  <c r="T30" i="4"/>
  <c r="U30" i="4"/>
  <c r="T31" i="4"/>
  <c r="U31" i="4"/>
  <c r="T32" i="4"/>
  <c r="U32" i="4"/>
  <c r="T33" i="4"/>
  <c r="U33" i="4"/>
  <c r="T34" i="4"/>
  <c r="U34" i="4"/>
  <c r="T35" i="4"/>
  <c r="U35" i="4"/>
  <c r="T36" i="4"/>
  <c r="U36" i="4"/>
  <c r="T37" i="4"/>
  <c r="U37" i="4"/>
  <c r="T38" i="4"/>
  <c r="U38" i="4"/>
  <c r="T39" i="4"/>
  <c r="U39" i="4"/>
  <c r="T40" i="4"/>
  <c r="U40" i="4"/>
  <c r="T41" i="4"/>
  <c r="U41" i="4"/>
  <c r="T42" i="4"/>
  <c r="U42" i="4"/>
  <c r="T43" i="4"/>
  <c r="U43" i="4"/>
  <c r="T44" i="4"/>
  <c r="U44" i="4"/>
  <c r="T45" i="4"/>
  <c r="U45" i="4"/>
  <c r="T46" i="4"/>
  <c r="U46" i="4"/>
  <c r="T47" i="4"/>
  <c r="U47" i="4"/>
  <c r="T48" i="4"/>
  <c r="U48" i="4"/>
  <c r="T49" i="4"/>
  <c r="U49" i="4"/>
  <c r="T50" i="4"/>
  <c r="U50" i="4"/>
  <c r="T51" i="4"/>
  <c r="U51" i="4"/>
  <c r="T52" i="4"/>
  <c r="U52" i="4"/>
  <c r="T53" i="4"/>
  <c r="U53" i="4"/>
  <c r="T54" i="4"/>
  <c r="U54" i="4"/>
  <c r="T55" i="4"/>
  <c r="U55" i="4"/>
  <c r="T56" i="4"/>
  <c r="U56" i="4"/>
  <c r="T57" i="4"/>
  <c r="U57" i="4"/>
  <c r="T58" i="4"/>
  <c r="U58" i="4"/>
  <c r="T59" i="4"/>
  <c r="U59" i="4"/>
  <c r="T60" i="4"/>
  <c r="U60" i="4"/>
  <c r="T61" i="4"/>
  <c r="U61" i="4"/>
  <c r="T62" i="4"/>
  <c r="U62" i="4"/>
  <c r="T63" i="4"/>
  <c r="U63" i="4"/>
  <c r="T64" i="4"/>
  <c r="U64" i="4"/>
  <c r="T65" i="4"/>
  <c r="U65" i="4"/>
  <c r="T66" i="4"/>
  <c r="U66" i="4"/>
  <c r="T67" i="4"/>
  <c r="U67" i="4"/>
  <c r="T68" i="4"/>
  <c r="U68" i="4"/>
  <c r="T69" i="4"/>
  <c r="U69" i="4"/>
  <c r="T70" i="4"/>
  <c r="U70" i="4"/>
  <c r="T71" i="4"/>
  <c r="U71" i="4"/>
  <c r="T72" i="4"/>
  <c r="U72" i="4"/>
  <c r="T73" i="4"/>
  <c r="U73" i="4"/>
  <c r="T74" i="4"/>
  <c r="U74" i="4"/>
  <c r="T75" i="4"/>
  <c r="U75" i="4"/>
  <c r="T76" i="4"/>
  <c r="U76" i="4"/>
  <c r="T77" i="4"/>
  <c r="U77" i="4"/>
  <c r="T78" i="4"/>
  <c r="U78" i="4"/>
  <c r="T79" i="4"/>
  <c r="U79" i="4"/>
  <c r="T80" i="4"/>
  <c r="U80" i="4"/>
  <c r="T81" i="4"/>
  <c r="U81" i="4"/>
  <c r="T82" i="4"/>
  <c r="U82" i="4"/>
  <c r="T83" i="4"/>
  <c r="U83" i="4"/>
  <c r="T84" i="4"/>
  <c r="U84" i="4"/>
  <c r="T85" i="4"/>
  <c r="U85" i="4"/>
  <c r="T86" i="4"/>
  <c r="U86" i="4"/>
  <c r="T87" i="4"/>
  <c r="U87" i="4"/>
  <c r="T88" i="4"/>
  <c r="U88" i="4"/>
  <c r="T89" i="4"/>
  <c r="U89" i="4"/>
  <c r="T90" i="4"/>
  <c r="U90" i="4"/>
  <c r="T91" i="4"/>
  <c r="U91" i="4"/>
  <c r="T92" i="4"/>
  <c r="U92" i="4"/>
  <c r="T93" i="4"/>
  <c r="U93" i="4"/>
  <c r="T94" i="4"/>
  <c r="U94" i="4"/>
  <c r="T95" i="4"/>
  <c r="U95" i="4"/>
  <c r="T96" i="4"/>
  <c r="U96" i="4"/>
  <c r="K8" i="4"/>
  <c r="L8" i="4"/>
  <c r="K9" i="4"/>
  <c r="L9" i="4"/>
  <c r="K10" i="4"/>
  <c r="L10" i="4"/>
  <c r="K11" i="4"/>
  <c r="L11" i="4"/>
  <c r="K12" i="4"/>
  <c r="L12" i="4"/>
  <c r="K13" i="4"/>
  <c r="L13" i="4"/>
  <c r="K14" i="4"/>
  <c r="L14" i="4"/>
  <c r="K15" i="4"/>
  <c r="L15" i="4"/>
  <c r="K16" i="4"/>
  <c r="L16" i="4"/>
  <c r="K17" i="4"/>
  <c r="L17" i="4"/>
  <c r="K18" i="4"/>
  <c r="L18" i="4"/>
  <c r="K19" i="4"/>
  <c r="L19" i="4"/>
  <c r="K20" i="4"/>
  <c r="L20" i="4"/>
  <c r="K21" i="4"/>
  <c r="L21" i="4"/>
  <c r="K22" i="4"/>
  <c r="L22" i="4"/>
  <c r="K23" i="4"/>
  <c r="L23" i="4"/>
  <c r="K24" i="4"/>
  <c r="L24" i="4"/>
  <c r="K25" i="4"/>
  <c r="L25" i="4"/>
  <c r="K26" i="4"/>
  <c r="L26" i="4"/>
  <c r="K27" i="4"/>
  <c r="L27" i="4"/>
  <c r="K28" i="4"/>
  <c r="L28" i="4"/>
  <c r="K29" i="4"/>
  <c r="L29" i="4"/>
  <c r="K30" i="4"/>
  <c r="L30" i="4"/>
  <c r="K31" i="4"/>
  <c r="L31" i="4"/>
  <c r="K32" i="4"/>
  <c r="L32" i="4"/>
  <c r="K33" i="4"/>
  <c r="L33" i="4"/>
  <c r="K34" i="4"/>
  <c r="L34" i="4"/>
  <c r="K35" i="4"/>
  <c r="L35" i="4"/>
  <c r="K36" i="4"/>
  <c r="L36" i="4"/>
  <c r="K37" i="4"/>
  <c r="L37" i="4"/>
  <c r="K38" i="4"/>
  <c r="L38" i="4"/>
  <c r="K39" i="4"/>
  <c r="L39" i="4"/>
  <c r="K40" i="4"/>
  <c r="L40" i="4"/>
  <c r="K41" i="4"/>
  <c r="L41" i="4"/>
  <c r="K42" i="4"/>
  <c r="L42" i="4"/>
  <c r="K43" i="4"/>
  <c r="L43" i="4"/>
  <c r="K44" i="4"/>
  <c r="L44" i="4"/>
  <c r="K45" i="4"/>
  <c r="L45" i="4"/>
  <c r="K46" i="4"/>
  <c r="L46" i="4"/>
  <c r="K47" i="4"/>
  <c r="L47" i="4"/>
  <c r="K48" i="4"/>
  <c r="L48" i="4"/>
  <c r="K49" i="4"/>
  <c r="L49" i="4"/>
  <c r="K50" i="4"/>
  <c r="L50" i="4"/>
  <c r="K51" i="4"/>
  <c r="L51" i="4"/>
  <c r="K52" i="4"/>
  <c r="L52" i="4"/>
  <c r="K53" i="4"/>
  <c r="L53" i="4"/>
  <c r="K54" i="4"/>
  <c r="L54" i="4"/>
  <c r="K55" i="4"/>
  <c r="L55" i="4"/>
  <c r="K56" i="4"/>
  <c r="L56" i="4"/>
  <c r="K57" i="4"/>
  <c r="L57" i="4"/>
  <c r="K58" i="4"/>
  <c r="L58" i="4"/>
  <c r="K59" i="4"/>
  <c r="L59" i="4"/>
  <c r="K60" i="4"/>
  <c r="L60" i="4"/>
  <c r="K61" i="4"/>
  <c r="L61" i="4"/>
  <c r="K62" i="4"/>
  <c r="L62" i="4"/>
  <c r="K63" i="4"/>
  <c r="L63" i="4"/>
  <c r="K64" i="4"/>
  <c r="L64" i="4"/>
  <c r="K65" i="4"/>
  <c r="L65" i="4"/>
  <c r="K66" i="4"/>
  <c r="L66" i="4"/>
  <c r="K67" i="4"/>
  <c r="L67" i="4"/>
  <c r="K68" i="4"/>
  <c r="L68" i="4"/>
  <c r="K69" i="4"/>
  <c r="L69" i="4"/>
  <c r="K70" i="4"/>
  <c r="L70" i="4"/>
  <c r="K71" i="4"/>
  <c r="L71" i="4"/>
  <c r="K72" i="4"/>
  <c r="L72" i="4"/>
  <c r="K73" i="4"/>
  <c r="L73" i="4"/>
  <c r="K74" i="4"/>
  <c r="L74" i="4"/>
  <c r="K75" i="4"/>
  <c r="L75" i="4"/>
  <c r="K76" i="4"/>
  <c r="L76" i="4"/>
  <c r="K77" i="4"/>
  <c r="L77" i="4"/>
  <c r="K78" i="4"/>
  <c r="L78" i="4"/>
  <c r="K79" i="4"/>
  <c r="L79" i="4"/>
  <c r="K80" i="4"/>
  <c r="L80" i="4"/>
  <c r="K81" i="4"/>
  <c r="L81" i="4"/>
  <c r="K82" i="4"/>
  <c r="L82" i="4"/>
  <c r="K83" i="4"/>
  <c r="L83" i="4"/>
  <c r="K84" i="4"/>
  <c r="L84" i="4"/>
  <c r="K85" i="4"/>
  <c r="L85" i="4"/>
  <c r="K86" i="4"/>
  <c r="L86" i="4"/>
  <c r="K87" i="4"/>
  <c r="L87" i="4"/>
  <c r="K88" i="4"/>
  <c r="L88" i="4"/>
  <c r="K89" i="4"/>
  <c r="L89" i="4"/>
  <c r="K90" i="4"/>
  <c r="L90" i="4"/>
  <c r="K91" i="4"/>
  <c r="L91" i="4"/>
  <c r="K92" i="4"/>
  <c r="L92" i="4"/>
  <c r="K93" i="4"/>
  <c r="L93" i="4"/>
  <c r="K94" i="4"/>
  <c r="L94" i="4"/>
  <c r="K95" i="4"/>
  <c r="L95" i="4"/>
  <c r="K96" i="4"/>
  <c r="L96" i="4"/>
  <c r="B8" i="4"/>
  <c r="C8" i="4"/>
  <c r="B9" i="4"/>
  <c r="C9" i="4"/>
  <c r="B10" i="4"/>
  <c r="C10" i="4"/>
  <c r="B11" i="4"/>
  <c r="C11" i="4"/>
  <c r="B12" i="4"/>
  <c r="C12" i="4"/>
  <c r="B13" i="4"/>
  <c r="C13" i="4"/>
  <c r="B14" i="4"/>
  <c r="C14" i="4"/>
  <c r="B15" i="4"/>
  <c r="C15" i="4"/>
  <c r="B16" i="4"/>
  <c r="C16" i="4"/>
  <c r="B17" i="4"/>
  <c r="C17" i="4"/>
  <c r="B18" i="4"/>
  <c r="C18" i="4"/>
  <c r="B19" i="4"/>
  <c r="C19" i="4"/>
  <c r="B20" i="4"/>
  <c r="C20" i="4"/>
  <c r="B21" i="4"/>
  <c r="C21" i="4"/>
  <c r="B22" i="4"/>
  <c r="C22" i="4"/>
  <c r="B23" i="4"/>
  <c r="C23" i="4"/>
  <c r="B24" i="4"/>
  <c r="C24" i="4"/>
  <c r="B25" i="4"/>
  <c r="C25" i="4"/>
  <c r="B26" i="4"/>
  <c r="C26" i="4"/>
  <c r="B27" i="4"/>
  <c r="C27" i="4"/>
  <c r="B28" i="4"/>
  <c r="C28" i="4"/>
  <c r="B29" i="4"/>
  <c r="C29" i="4"/>
  <c r="B30" i="4"/>
  <c r="C30" i="4"/>
  <c r="B31" i="4"/>
  <c r="C31" i="4"/>
  <c r="B32" i="4"/>
  <c r="C32" i="4"/>
  <c r="B33" i="4"/>
  <c r="C33" i="4"/>
  <c r="B34" i="4"/>
  <c r="C34" i="4"/>
  <c r="B35" i="4"/>
  <c r="C35" i="4"/>
  <c r="B36" i="4"/>
  <c r="C36" i="4"/>
  <c r="B37" i="4"/>
  <c r="C37" i="4"/>
  <c r="B38" i="4"/>
  <c r="C38" i="4"/>
  <c r="B39" i="4"/>
  <c r="C39" i="4"/>
  <c r="B40" i="4"/>
  <c r="C40" i="4"/>
  <c r="B41" i="4"/>
  <c r="C41" i="4"/>
  <c r="B42" i="4"/>
  <c r="C42" i="4"/>
  <c r="B43" i="4"/>
  <c r="C43" i="4"/>
  <c r="B44" i="4"/>
  <c r="C44" i="4"/>
  <c r="B45" i="4"/>
  <c r="C45" i="4"/>
  <c r="B46" i="4"/>
  <c r="C46" i="4"/>
  <c r="B47" i="4"/>
  <c r="C47" i="4"/>
  <c r="B48" i="4"/>
  <c r="C48" i="4"/>
  <c r="B49" i="4"/>
  <c r="C49" i="4"/>
  <c r="B50" i="4"/>
  <c r="C50" i="4"/>
  <c r="B51" i="4"/>
  <c r="C51" i="4"/>
  <c r="B52" i="4"/>
  <c r="C52" i="4"/>
  <c r="B53" i="4"/>
  <c r="C53" i="4"/>
  <c r="B54" i="4"/>
  <c r="C54" i="4"/>
  <c r="B55" i="4"/>
  <c r="C55" i="4"/>
  <c r="B56" i="4"/>
  <c r="C56" i="4"/>
  <c r="B57" i="4"/>
  <c r="C57" i="4"/>
  <c r="B58" i="4"/>
  <c r="C58" i="4"/>
  <c r="B59" i="4"/>
  <c r="C59" i="4"/>
  <c r="B60" i="4"/>
  <c r="C60" i="4"/>
  <c r="B61" i="4"/>
  <c r="C61" i="4"/>
  <c r="B62" i="4"/>
  <c r="C62" i="4"/>
  <c r="B63" i="4"/>
  <c r="C63" i="4"/>
  <c r="B64" i="4"/>
  <c r="C64" i="4"/>
  <c r="B65" i="4"/>
  <c r="C65" i="4"/>
  <c r="B66" i="4"/>
  <c r="C66" i="4"/>
  <c r="B67" i="4"/>
  <c r="C67" i="4"/>
  <c r="B68" i="4"/>
  <c r="C68" i="4"/>
  <c r="B69" i="4"/>
  <c r="C69" i="4"/>
  <c r="B70" i="4"/>
  <c r="C70" i="4"/>
  <c r="B71" i="4"/>
  <c r="C71" i="4"/>
  <c r="B72" i="4"/>
  <c r="C72" i="4"/>
  <c r="B73" i="4"/>
  <c r="C73" i="4"/>
  <c r="B74" i="4"/>
  <c r="C74" i="4"/>
  <c r="B75" i="4"/>
  <c r="C75" i="4"/>
  <c r="B76" i="4"/>
  <c r="C76" i="4"/>
  <c r="B77" i="4"/>
  <c r="C77" i="4"/>
  <c r="B78" i="4"/>
  <c r="C78" i="4"/>
  <c r="B79" i="4"/>
  <c r="C79" i="4"/>
  <c r="B80" i="4"/>
  <c r="C80" i="4"/>
  <c r="B81" i="4"/>
  <c r="C81" i="4"/>
  <c r="B82" i="4"/>
  <c r="C82" i="4"/>
  <c r="B83" i="4"/>
  <c r="C83" i="4"/>
  <c r="B84" i="4"/>
  <c r="C84" i="4"/>
  <c r="B85" i="4"/>
  <c r="C85" i="4"/>
  <c r="B86" i="4"/>
  <c r="C86" i="4"/>
  <c r="B87" i="4"/>
  <c r="C87" i="4"/>
  <c r="B88" i="4"/>
  <c r="C88" i="4"/>
  <c r="B89" i="4"/>
  <c r="C89" i="4"/>
  <c r="B90" i="4"/>
  <c r="C90" i="4"/>
  <c r="B91" i="4"/>
  <c r="C91" i="4"/>
  <c r="B92" i="4"/>
  <c r="C92" i="4"/>
  <c r="B93" i="4"/>
  <c r="C93" i="4"/>
  <c r="B94" i="4"/>
  <c r="C94" i="4"/>
  <c r="B95" i="4"/>
  <c r="C95" i="4"/>
  <c r="B96" i="4"/>
  <c r="C96" i="4"/>
  <c r="AH8" i="4"/>
  <c r="AI8" i="4"/>
  <c r="AJ8" i="4"/>
  <c r="AH9" i="4"/>
  <c r="AI9" i="4"/>
  <c r="AJ9" i="4"/>
  <c r="AH10" i="4"/>
  <c r="AI10" i="4"/>
  <c r="AJ10" i="4"/>
  <c r="AH11" i="4"/>
  <c r="AI11" i="4"/>
  <c r="AJ11" i="4"/>
  <c r="AH12" i="4"/>
  <c r="AI12" i="4"/>
  <c r="AJ12" i="4"/>
  <c r="AH13" i="4"/>
  <c r="AI13" i="4"/>
  <c r="AJ13" i="4"/>
  <c r="AH14" i="4"/>
  <c r="AI14" i="4"/>
  <c r="AJ14" i="4"/>
  <c r="AH15" i="4"/>
  <c r="AI15" i="4"/>
  <c r="AJ15" i="4"/>
  <c r="AH16" i="4"/>
  <c r="AI16" i="4"/>
  <c r="AJ16" i="4"/>
  <c r="AH17" i="4"/>
  <c r="AI17" i="4"/>
  <c r="AJ17" i="4"/>
  <c r="AH18" i="4"/>
  <c r="AI18" i="4"/>
  <c r="AJ18" i="4"/>
  <c r="AH19" i="4"/>
  <c r="AI19" i="4"/>
  <c r="AJ19" i="4"/>
  <c r="AH20" i="4"/>
  <c r="AI20" i="4"/>
  <c r="AJ20" i="4"/>
  <c r="AH21" i="4"/>
  <c r="AI21" i="4"/>
  <c r="AJ21" i="4"/>
  <c r="AH22" i="4"/>
  <c r="AI22" i="4"/>
  <c r="AJ22" i="4"/>
  <c r="AH23" i="4"/>
  <c r="AI23" i="4"/>
  <c r="AJ23" i="4"/>
  <c r="AH24" i="4"/>
  <c r="AI24" i="4"/>
  <c r="AJ24" i="4"/>
  <c r="AH25" i="4"/>
  <c r="AI25" i="4"/>
  <c r="AJ25" i="4"/>
  <c r="AH26" i="4"/>
  <c r="AI26" i="4"/>
  <c r="AJ26" i="4"/>
  <c r="AH27" i="4"/>
  <c r="AI27" i="4"/>
  <c r="AJ27" i="4"/>
  <c r="AH28" i="4"/>
  <c r="AI28" i="4"/>
  <c r="AJ28" i="4"/>
  <c r="AH29" i="4"/>
  <c r="AI29" i="4"/>
  <c r="AJ29" i="4"/>
  <c r="AH30" i="4"/>
  <c r="AI30" i="4"/>
  <c r="AJ30" i="4"/>
  <c r="AH31" i="4"/>
  <c r="AI31" i="4"/>
  <c r="AJ31" i="4"/>
  <c r="AH32" i="4"/>
  <c r="AI32" i="4"/>
  <c r="AJ32" i="4"/>
  <c r="AH33" i="4"/>
  <c r="AI33" i="4"/>
  <c r="AJ33" i="4"/>
  <c r="AH34" i="4"/>
  <c r="AI34" i="4"/>
  <c r="AJ34" i="4"/>
  <c r="AH35" i="4"/>
  <c r="AI35" i="4"/>
  <c r="AJ35" i="4"/>
  <c r="AH36" i="4"/>
  <c r="AI36" i="4"/>
  <c r="AJ36" i="4"/>
  <c r="AH37" i="4"/>
  <c r="AI37" i="4"/>
  <c r="AJ37" i="4"/>
  <c r="AH38" i="4"/>
  <c r="AI38" i="4"/>
  <c r="AJ38" i="4"/>
  <c r="AH39" i="4"/>
  <c r="AI39" i="4"/>
  <c r="AJ39" i="4"/>
  <c r="AH40" i="4"/>
  <c r="AI40" i="4"/>
  <c r="AJ40" i="4"/>
  <c r="AH41" i="4"/>
  <c r="AI41" i="4"/>
  <c r="AJ41" i="4"/>
  <c r="AH42" i="4"/>
  <c r="AI42" i="4"/>
  <c r="AJ42" i="4"/>
  <c r="AH43" i="4"/>
  <c r="AI43" i="4"/>
  <c r="AJ43" i="4"/>
  <c r="AH44" i="4"/>
  <c r="AI44" i="4"/>
  <c r="AJ44" i="4"/>
  <c r="AH45" i="4"/>
  <c r="AI45" i="4"/>
  <c r="AJ45" i="4"/>
  <c r="AH46" i="4"/>
  <c r="AI46" i="4"/>
  <c r="AJ46" i="4"/>
  <c r="AH47" i="4"/>
  <c r="AI47" i="4"/>
  <c r="AJ47" i="4"/>
  <c r="AH48" i="4"/>
  <c r="AI48" i="4"/>
  <c r="AJ48" i="4"/>
  <c r="AH49" i="4"/>
  <c r="AI49" i="4"/>
  <c r="AJ49" i="4"/>
  <c r="AH50" i="4"/>
  <c r="AI50" i="4"/>
  <c r="AJ50" i="4"/>
  <c r="AH51" i="4"/>
  <c r="AI51" i="4"/>
  <c r="AJ51" i="4"/>
  <c r="AH52" i="4"/>
  <c r="AI52" i="4"/>
  <c r="AJ52" i="4"/>
  <c r="AH53" i="4"/>
  <c r="AI53" i="4"/>
  <c r="AJ53" i="4"/>
  <c r="AH54" i="4"/>
  <c r="AI54" i="4"/>
  <c r="AJ54" i="4"/>
  <c r="AH55" i="4"/>
  <c r="AI55" i="4"/>
  <c r="AJ55" i="4"/>
  <c r="AH56" i="4"/>
  <c r="AI56" i="4"/>
  <c r="AJ56" i="4"/>
  <c r="AH57" i="4"/>
  <c r="AI57" i="4"/>
  <c r="AJ57" i="4"/>
  <c r="AH58" i="4"/>
  <c r="AI58" i="4"/>
  <c r="AJ58" i="4"/>
  <c r="AH59" i="4"/>
  <c r="AI59" i="4"/>
  <c r="AJ59" i="4"/>
  <c r="AH60" i="4"/>
  <c r="AI60" i="4"/>
  <c r="AJ60" i="4"/>
  <c r="AH61" i="4"/>
  <c r="AI61" i="4"/>
  <c r="AJ61" i="4"/>
  <c r="AH62" i="4"/>
  <c r="AI62" i="4"/>
  <c r="AJ62" i="4"/>
  <c r="AH63" i="4"/>
  <c r="AI63" i="4"/>
  <c r="AJ63" i="4"/>
  <c r="AH64" i="4"/>
  <c r="AI64" i="4"/>
  <c r="AJ64" i="4"/>
  <c r="AH65" i="4"/>
  <c r="AI65" i="4"/>
  <c r="AJ65" i="4"/>
  <c r="AH66" i="4"/>
  <c r="AI66" i="4"/>
  <c r="AJ66" i="4"/>
  <c r="AH67" i="4"/>
  <c r="AI67" i="4"/>
  <c r="AJ67" i="4"/>
  <c r="AH68" i="4"/>
  <c r="AI68" i="4"/>
  <c r="AJ68" i="4"/>
  <c r="AH69" i="4"/>
  <c r="AI69" i="4"/>
  <c r="AJ69" i="4"/>
  <c r="AH70" i="4"/>
  <c r="AI70" i="4"/>
  <c r="AJ70" i="4"/>
  <c r="AH71" i="4"/>
  <c r="AI71" i="4"/>
  <c r="AJ71" i="4"/>
  <c r="AH72" i="4"/>
  <c r="AI72" i="4"/>
  <c r="AJ72" i="4"/>
  <c r="AH73" i="4"/>
  <c r="AI73" i="4"/>
  <c r="AJ73" i="4"/>
  <c r="AH74" i="4"/>
  <c r="AI74" i="4"/>
  <c r="AJ74" i="4"/>
  <c r="AH75" i="4"/>
  <c r="AI75" i="4"/>
  <c r="AJ75" i="4"/>
  <c r="AH76" i="4"/>
  <c r="AI76" i="4"/>
  <c r="AJ76" i="4"/>
  <c r="AH77" i="4"/>
  <c r="AI77" i="4"/>
  <c r="AJ77" i="4"/>
  <c r="AH78" i="4"/>
  <c r="AI78" i="4"/>
  <c r="AJ78" i="4"/>
  <c r="AH79" i="4"/>
  <c r="AI79" i="4"/>
  <c r="AJ79" i="4"/>
  <c r="AH80" i="4"/>
  <c r="AI80" i="4"/>
  <c r="AJ80" i="4"/>
  <c r="AH81" i="4"/>
  <c r="AI81" i="4"/>
  <c r="AJ81" i="4"/>
  <c r="AH82" i="4"/>
  <c r="AI82" i="4"/>
  <c r="AJ82" i="4"/>
  <c r="AH83" i="4"/>
  <c r="AI83" i="4"/>
  <c r="AJ83" i="4"/>
  <c r="AH84" i="4"/>
  <c r="AI84" i="4"/>
  <c r="AJ84" i="4"/>
  <c r="AH85" i="4"/>
  <c r="AI85" i="4"/>
  <c r="AJ85" i="4"/>
  <c r="AH86" i="4"/>
  <c r="AI86" i="4"/>
  <c r="AJ86" i="4"/>
  <c r="AH87" i="4"/>
  <c r="AI87" i="4"/>
  <c r="AJ87" i="4"/>
  <c r="AH88" i="4"/>
  <c r="AI88" i="4"/>
  <c r="AJ88" i="4"/>
  <c r="AH89" i="4"/>
  <c r="AI89" i="4"/>
  <c r="AJ89" i="4"/>
  <c r="AH90" i="4"/>
  <c r="AI90" i="4"/>
  <c r="AJ90" i="4"/>
  <c r="AH91" i="4"/>
  <c r="AI91" i="4"/>
  <c r="AJ91" i="4"/>
  <c r="AH92" i="4"/>
  <c r="AI92" i="4"/>
  <c r="AJ92" i="4"/>
  <c r="AH93" i="4"/>
  <c r="AI93" i="4"/>
  <c r="AJ93" i="4"/>
  <c r="AH94" i="4"/>
  <c r="AI94" i="4"/>
  <c r="AJ94" i="4"/>
  <c r="AH95" i="4"/>
  <c r="AI95" i="4"/>
  <c r="AJ95" i="4"/>
  <c r="AH96" i="4"/>
  <c r="AI96" i="4"/>
  <c r="AJ96" i="4"/>
  <c r="AF27" i="4"/>
  <c r="AF28" i="4"/>
  <c r="AF29" i="4"/>
  <c r="AF30" i="4"/>
  <c r="AF31" i="4"/>
  <c r="AF32" i="4"/>
  <c r="AF33" i="4"/>
  <c r="AF34" i="4"/>
  <c r="AF35" i="4"/>
  <c r="AF36" i="4"/>
  <c r="AF55" i="4"/>
  <c r="AF56" i="4"/>
  <c r="AF57" i="4"/>
  <c r="AF58" i="4"/>
  <c r="AF59" i="4"/>
  <c r="AF60" i="4"/>
  <c r="AF61" i="4"/>
  <c r="AF62" i="4"/>
  <c r="AF63" i="4"/>
  <c r="AF64" i="4"/>
  <c r="AF65" i="4"/>
  <c r="AF66" i="4"/>
  <c r="AF70" i="4"/>
  <c r="AF71" i="4"/>
  <c r="AF72" i="4"/>
  <c r="AF80" i="4"/>
  <c r="AF81" i="4"/>
  <c r="AF82" i="4"/>
  <c r="AF88" i="4"/>
  <c r="AF89" i="4"/>
  <c r="AF93" i="4"/>
  <c r="AF96" i="4"/>
  <c r="X8" i="4"/>
  <c r="Y8" i="4"/>
  <c r="Z8" i="4"/>
  <c r="X9" i="4"/>
  <c r="Y9" i="4"/>
  <c r="Z9" i="4"/>
  <c r="X10" i="4"/>
  <c r="Y10" i="4"/>
  <c r="Z10" i="4"/>
  <c r="X11" i="4"/>
  <c r="Y11" i="4"/>
  <c r="Z11" i="4"/>
  <c r="X12" i="4"/>
  <c r="Y12" i="4"/>
  <c r="Z12" i="4"/>
  <c r="X13" i="4"/>
  <c r="Y13" i="4"/>
  <c r="Z13" i="4"/>
  <c r="X14" i="4"/>
  <c r="Y14" i="4"/>
  <c r="Z14" i="4"/>
  <c r="X15" i="4"/>
  <c r="Y15" i="4"/>
  <c r="Z15" i="4"/>
  <c r="X16" i="4"/>
  <c r="Y16" i="4"/>
  <c r="Z16" i="4"/>
  <c r="X17" i="4"/>
  <c r="Y17" i="4"/>
  <c r="Z17" i="4"/>
  <c r="X18" i="4"/>
  <c r="Y18" i="4"/>
  <c r="Z18" i="4"/>
  <c r="X19" i="4"/>
  <c r="Y19" i="4"/>
  <c r="Z19" i="4"/>
  <c r="X20" i="4"/>
  <c r="Y20" i="4"/>
  <c r="Z20" i="4"/>
  <c r="X21" i="4"/>
  <c r="Y21" i="4"/>
  <c r="Z21" i="4"/>
  <c r="X22" i="4"/>
  <c r="Y22" i="4"/>
  <c r="Z22" i="4"/>
  <c r="X23" i="4"/>
  <c r="Y23" i="4"/>
  <c r="Z23" i="4"/>
  <c r="X24" i="4"/>
  <c r="Y24" i="4"/>
  <c r="Z24" i="4"/>
  <c r="X25" i="4"/>
  <c r="Y25" i="4"/>
  <c r="Z25" i="4"/>
  <c r="X26" i="4"/>
  <c r="Y26" i="4"/>
  <c r="Z26" i="4"/>
  <c r="X27" i="4"/>
  <c r="Y27" i="4"/>
  <c r="Z27" i="4"/>
  <c r="X28" i="4"/>
  <c r="Y28" i="4"/>
  <c r="Z28" i="4"/>
  <c r="X29" i="4"/>
  <c r="Y29" i="4"/>
  <c r="Z29" i="4"/>
  <c r="X30" i="4"/>
  <c r="Y30" i="4"/>
  <c r="Z30" i="4"/>
  <c r="X31" i="4"/>
  <c r="Y31" i="4"/>
  <c r="Z31" i="4"/>
  <c r="X32" i="4"/>
  <c r="Y32" i="4"/>
  <c r="Z32" i="4"/>
  <c r="X33" i="4"/>
  <c r="Y33" i="4"/>
  <c r="Z33" i="4"/>
  <c r="X34" i="4"/>
  <c r="Y34" i="4"/>
  <c r="Z34" i="4"/>
  <c r="X35" i="4"/>
  <c r="Y35" i="4"/>
  <c r="Z35" i="4"/>
  <c r="X36" i="4"/>
  <c r="Y36" i="4"/>
  <c r="Z36" i="4"/>
  <c r="X37" i="4"/>
  <c r="Y37" i="4"/>
  <c r="Z37" i="4"/>
  <c r="X38" i="4"/>
  <c r="Y38" i="4"/>
  <c r="Z38" i="4"/>
  <c r="X39" i="4"/>
  <c r="Y39" i="4"/>
  <c r="Z39" i="4"/>
  <c r="X40" i="4"/>
  <c r="Y40" i="4"/>
  <c r="Z40" i="4"/>
  <c r="X41" i="4"/>
  <c r="Y41" i="4"/>
  <c r="Z41" i="4"/>
  <c r="X42" i="4"/>
  <c r="Y42" i="4"/>
  <c r="Z42" i="4"/>
  <c r="X43" i="4"/>
  <c r="Y43" i="4"/>
  <c r="Z43" i="4"/>
  <c r="X44" i="4"/>
  <c r="Y44" i="4"/>
  <c r="Z44" i="4"/>
  <c r="X45" i="4"/>
  <c r="Y45" i="4"/>
  <c r="Z45" i="4"/>
  <c r="X46" i="4"/>
  <c r="Y46" i="4"/>
  <c r="Z46" i="4"/>
  <c r="X47" i="4"/>
  <c r="Y47" i="4"/>
  <c r="Z47" i="4"/>
  <c r="X48" i="4"/>
  <c r="Y48" i="4"/>
  <c r="Z48" i="4"/>
  <c r="X49" i="4"/>
  <c r="Y49" i="4"/>
  <c r="Z49" i="4"/>
  <c r="X50" i="4"/>
  <c r="Y50" i="4"/>
  <c r="Z50" i="4"/>
  <c r="X51" i="4"/>
  <c r="Y51" i="4"/>
  <c r="Z51" i="4"/>
  <c r="X52" i="4"/>
  <c r="Y52" i="4"/>
  <c r="Z52" i="4"/>
  <c r="X53" i="4"/>
  <c r="Y53" i="4"/>
  <c r="Z53" i="4"/>
  <c r="X54" i="4"/>
  <c r="Y54" i="4"/>
  <c r="Z54" i="4"/>
  <c r="X55" i="4"/>
  <c r="Y55" i="4"/>
  <c r="Z55" i="4"/>
  <c r="X56" i="4"/>
  <c r="Y56" i="4"/>
  <c r="Z56" i="4"/>
  <c r="X57" i="4"/>
  <c r="Y57" i="4"/>
  <c r="Z57" i="4"/>
  <c r="X58" i="4"/>
  <c r="Y58" i="4"/>
  <c r="Z58" i="4"/>
  <c r="X59" i="4"/>
  <c r="Y59" i="4"/>
  <c r="Z59" i="4"/>
  <c r="X60" i="4"/>
  <c r="Y60" i="4"/>
  <c r="Z60" i="4"/>
  <c r="X61" i="4"/>
  <c r="Y61" i="4"/>
  <c r="Z61" i="4"/>
  <c r="X62" i="4"/>
  <c r="Y62" i="4"/>
  <c r="Z62" i="4"/>
  <c r="X63" i="4"/>
  <c r="Y63" i="4"/>
  <c r="Z63" i="4"/>
  <c r="X64" i="4"/>
  <c r="Y64" i="4"/>
  <c r="Z64" i="4"/>
  <c r="X65" i="4"/>
  <c r="Y65" i="4"/>
  <c r="Z65" i="4"/>
  <c r="X66" i="4"/>
  <c r="Y66" i="4"/>
  <c r="Z66" i="4"/>
  <c r="X67" i="4"/>
  <c r="Y67" i="4"/>
  <c r="Z67" i="4"/>
  <c r="X68" i="4"/>
  <c r="Y68" i="4"/>
  <c r="Z68" i="4"/>
  <c r="X69" i="4"/>
  <c r="Y69" i="4"/>
  <c r="Z69" i="4"/>
  <c r="X70" i="4"/>
  <c r="Y70" i="4"/>
  <c r="Z70" i="4"/>
  <c r="X71" i="4"/>
  <c r="Y71" i="4"/>
  <c r="Z71" i="4"/>
  <c r="X72" i="4"/>
  <c r="Y72" i="4"/>
  <c r="Z72" i="4"/>
  <c r="X73" i="4"/>
  <c r="Y73" i="4"/>
  <c r="Z73" i="4"/>
  <c r="X74" i="4"/>
  <c r="Y74" i="4"/>
  <c r="Z74" i="4"/>
  <c r="X75" i="4"/>
  <c r="Y75" i="4"/>
  <c r="Z75" i="4"/>
  <c r="X76" i="4"/>
  <c r="Y76" i="4"/>
  <c r="Z76" i="4"/>
  <c r="X77" i="4"/>
  <c r="Y77" i="4"/>
  <c r="Z77" i="4"/>
  <c r="X78" i="4"/>
  <c r="Y78" i="4"/>
  <c r="Z78" i="4"/>
  <c r="X79" i="4"/>
  <c r="Y79" i="4"/>
  <c r="Z79" i="4"/>
  <c r="X80" i="4"/>
  <c r="Y80" i="4"/>
  <c r="Z80" i="4"/>
  <c r="X81" i="4"/>
  <c r="Y81" i="4"/>
  <c r="Z81" i="4"/>
  <c r="X82" i="4"/>
  <c r="Y82" i="4"/>
  <c r="Z82" i="4"/>
  <c r="X83" i="4"/>
  <c r="Y83" i="4"/>
  <c r="Z83" i="4"/>
  <c r="X84" i="4"/>
  <c r="Y84" i="4"/>
  <c r="Z84" i="4"/>
  <c r="X85" i="4"/>
  <c r="Y85" i="4"/>
  <c r="Z85" i="4"/>
  <c r="X86" i="4"/>
  <c r="Y86" i="4"/>
  <c r="Z86" i="4"/>
  <c r="X87" i="4"/>
  <c r="Y87" i="4"/>
  <c r="Z87" i="4"/>
  <c r="X88" i="4"/>
  <c r="Y88" i="4"/>
  <c r="Z88" i="4"/>
  <c r="X89" i="4"/>
  <c r="Y89" i="4"/>
  <c r="Z89" i="4"/>
  <c r="X90" i="4"/>
  <c r="Y90" i="4"/>
  <c r="Z90" i="4"/>
  <c r="X91" i="4"/>
  <c r="Y91" i="4"/>
  <c r="Z91" i="4"/>
  <c r="X92" i="4"/>
  <c r="Y92" i="4"/>
  <c r="Z92" i="4"/>
  <c r="X93" i="4"/>
  <c r="Y93" i="4"/>
  <c r="Z93" i="4"/>
  <c r="X94" i="4"/>
  <c r="Y94" i="4"/>
  <c r="Z94" i="4"/>
  <c r="X95" i="4"/>
  <c r="Y95" i="4"/>
  <c r="Z95" i="4"/>
  <c r="X96" i="4"/>
  <c r="Y96" i="4"/>
  <c r="Z96" i="4"/>
  <c r="V27" i="4"/>
  <c r="V28" i="4"/>
  <c r="V29" i="4"/>
  <c r="V30" i="4"/>
  <c r="V31" i="4"/>
  <c r="V32" i="4"/>
  <c r="V33" i="4"/>
  <c r="V34" i="4"/>
  <c r="V35" i="4"/>
  <c r="V36" i="4"/>
  <c r="V55" i="4"/>
  <c r="V56" i="4"/>
  <c r="V57" i="4"/>
  <c r="V58" i="4"/>
  <c r="V59" i="4"/>
  <c r="V60" i="4"/>
  <c r="V61" i="4"/>
  <c r="V62" i="4"/>
  <c r="V63" i="4"/>
  <c r="V64" i="4"/>
  <c r="V65" i="4"/>
  <c r="V66" i="4"/>
  <c r="V70" i="4"/>
  <c r="V71" i="4"/>
  <c r="V72" i="4"/>
  <c r="V80" i="4"/>
  <c r="V81" i="4"/>
  <c r="V82" i="4"/>
  <c r="V88" i="4"/>
  <c r="V89" i="4"/>
  <c r="V93" i="4"/>
  <c r="V96" i="4"/>
  <c r="Q96" i="4"/>
  <c r="P96" i="4"/>
  <c r="O96" i="4"/>
  <c r="Q95" i="4"/>
  <c r="P95" i="4"/>
  <c r="O95" i="4"/>
  <c r="Q94" i="4"/>
  <c r="P94" i="4"/>
  <c r="O94" i="4"/>
  <c r="Q93" i="4"/>
  <c r="P93" i="4"/>
  <c r="O93" i="4"/>
  <c r="Q92" i="4"/>
  <c r="P92" i="4"/>
  <c r="O92" i="4"/>
  <c r="Q91" i="4"/>
  <c r="P91" i="4"/>
  <c r="O91" i="4"/>
  <c r="Q90" i="4"/>
  <c r="P90" i="4"/>
  <c r="O90" i="4"/>
  <c r="Q89" i="4"/>
  <c r="P89" i="4"/>
  <c r="O89" i="4"/>
  <c r="Q88" i="4"/>
  <c r="P88" i="4"/>
  <c r="O88" i="4"/>
  <c r="Q87" i="4"/>
  <c r="P87" i="4"/>
  <c r="O87" i="4"/>
  <c r="Q86" i="4"/>
  <c r="P86" i="4"/>
  <c r="O86" i="4"/>
  <c r="Q85" i="4"/>
  <c r="P85" i="4"/>
  <c r="O85" i="4"/>
  <c r="Q84" i="4"/>
  <c r="P84" i="4"/>
  <c r="O84" i="4"/>
  <c r="Q83" i="4"/>
  <c r="P83" i="4"/>
  <c r="O83" i="4"/>
  <c r="Q82" i="4"/>
  <c r="P82" i="4"/>
  <c r="O82" i="4"/>
  <c r="Q81" i="4"/>
  <c r="P81" i="4"/>
  <c r="O81" i="4"/>
  <c r="Q80" i="4"/>
  <c r="P80" i="4"/>
  <c r="O80" i="4"/>
  <c r="Q79" i="4"/>
  <c r="P79" i="4"/>
  <c r="O79" i="4"/>
  <c r="Q78" i="4"/>
  <c r="P78" i="4"/>
  <c r="O78" i="4"/>
  <c r="Q77" i="4"/>
  <c r="P77" i="4"/>
  <c r="O77" i="4"/>
  <c r="Q76" i="4"/>
  <c r="P76" i="4"/>
  <c r="O76" i="4"/>
  <c r="Q75" i="4"/>
  <c r="P75" i="4"/>
  <c r="O75" i="4"/>
  <c r="Q74" i="4"/>
  <c r="P74" i="4"/>
  <c r="O74" i="4"/>
  <c r="Q73" i="4"/>
  <c r="P73" i="4"/>
  <c r="O73" i="4"/>
  <c r="Q72" i="4"/>
  <c r="P72" i="4"/>
  <c r="O72" i="4"/>
  <c r="Q71" i="4"/>
  <c r="P71" i="4"/>
  <c r="O71" i="4"/>
  <c r="Q70" i="4"/>
  <c r="P70" i="4"/>
  <c r="O70" i="4"/>
  <c r="Q69" i="4"/>
  <c r="P69" i="4"/>
  <c r="O69" i="4"/>
  <c r="Q68" i="4"/>
  <c r="P68" i="4"/>
  <c r="O68" i="4"/>
  <c r="Q67" i="4"/>
  <c r="P67" i="4"/>
  <c r="O67" i="4"/>
  <c r="Q66" i="4"/>
  <c r="P66" i="4"/>
  <c r="O66" i="4"/>
  <c r="Q65" i="4"/>
  <c r="P65" i="4"/>
  <c r="O65" i="4"/>
  <c r="Q64" i="4"/>
  <c r="P64" i="4"/>
  <c r="O64" i="4"/>
  <c r="Q63" i="4"/>
  <c r="P63" i="4"/>
  <c r="O63" i="4"/>
  <c r="Q62" i="4"/>
  <c r="P62" i="4"/>
  <c r="O62" i="4"/>
  <c r="Q61" i="4"/>
  <c r="P61" i="4"/>
  <c r="O61" i="4"/>
  <c r="Q60" i="4"/>
  <c r="P60" i="4"/>
  <c r="O60" i="4"/>
  <c r="Q59" i="4"/>
  <c r="P59" i="4"/>
  <c r="O59" i="4"/>
  <c r="Q58" i="4"/>
  <c r="P58" i="4"/>
  <c r="O58" i="4"/>
  <c r="Q57" i="4"/>
  <c r="P57" i="4"/>
  <c r="O57" i="4"/>
  <c r="Q56" i="4"/>
  <c r="P56" i="4"/>
  <c r="O56" i="4"/>
  <c r="Q55" i="4"/>
  <c r="P55" i="4"/>
  <c r="O55" i="4"/>
  <c r="Q54" i="4"/>
  <c r="P54" i="4"/>
  <c r="O54" i="4"/>
  <c r="Q53" i="4"/>
  <c r="P53" i="4"/>
  <c r="O53" i="4"/>
  <c r="Q52" i="4"/>
  <c r="P52" i="4"/>
  <c r="O52" i="4"/>
  <c r="Q51" i="4"/>
  <c r="P51" i="4"/>
  <c r="O51" i="4"/>
  <c r="Q50" i="4"/>
  <c r="P50" i="4"/>
  <c r="O50" i="4"/>
  <c r="Q49" i="4"/>
  <c r="P49" i="4"/>
  <c r="O49" i="4"/>
  <c r="Q48" i="4"/>
  <c r="P48" i="4"/>
  <c r="O48" i="4"/>
  <c r="Q47" i="4"/>
  <c r="P47" i="4"/>
  <c r="O47" i="4"/>
  <c r="Q46" i="4"/>
  <c r="P46" i="4"/>
  <c r="O46" i="4"/>
  <c r="Q45" i="4"/>
  <c r="P45" i="4"/>
  <c r="O45" i="4"/>
  <c r="Q44" i="4"/>
  <c r="P44" i="4"/>
  <c r="O44" i="4"/>
  <c r="Q43" i="4"/>
  <c r="P43" i="4"/>
  <c r="O43" i="4"/>
  <c r="Q42" i="4"/>
  <c r="P42" i="4"/>
  <c r="O42" i="4"/>
  <c r="Q41" i="4"/>
  <c r="P41" i="4"/>
  <c r="O41" i="4"/>
  <c r="Q40" i="4"/>
  <c r="P40" i="4"/>
  <c r="O40" i="4"/>
  <c r="Q39" i="4"/>
  <c r="P39" i="4"/>
  <c r="O39" i="4"/>
  <c r="Q38" i="4"/>
  <c r="P38" i="4"/>
  <c r="O38" i="4"/>
  <c r="Q37" i="4"/>
  <c r="P37" i="4"/>
  <c r="O37" i="4"/>
  <c r="Q36" i="4"/>
  <c r="P36" i="4"/>
  <c r="O36" i="4"/>
  <c r="Q35" i="4"/>
  <c r="P35" i="4"/>
  <c r="O35" i="4"/>
  <c r="Q34" i="4"/>
  <c r="P34" i="4"/>
  <c r="O34" i="4"/>
  <c r="Q33" i="4"/>
  <c r="P33" i="4"/>
  <c r="O33" i="4"/>
  <c r="Q32" i="4"/>
  <c r="P32" i="4"/>
  <c r="O32" i="4"/>
  <c r="Q31" i="4"/>
  <c r="P31" i="4"/>
  <c r="O31" i="4"/>
  <c r="Q30" i="4"/>
  <c r="P30" i="4"/>
  <c r="O30" i="4"/>
  <c r="Q29" i="4"/>
  <c r="P29" i="4"/>
  <c r="O29" i="4"/>
  <c r="Q28" i="4"/>
  <c r="P28" i="4"/>
  <c r="O28" i="4"/>
  <c r="Q27" i="4"/>
  <c r="P27" i="4"/>
  <c r="O27" i="4"/>
  <c r="Q26" i="4"/>
  <c r="P26" i="4"/>
  <c r="O26" i="4"/>
  <c r="Q25" i="4"/>
  <c r="P25" i="4"/>
  <c r="O25" i="4"/>
  <c r="Q24" i="4"/>
  <c r="P24" i="4"/>
  <c r="O24" i="4"/>
  <c r="Q23" i="4"/>
  <c r="P23" i="4"/>
  <c r="O23" i="4"/>
  <c r="Q22" i="4"/>
  <c r="P22" i="4"/>
  <c r="O22" i="4"/>
  <c r="Q21" i="4"/>
  <c r="P21" i="4"/>
  <c r="O21" i="4"/>
  <c r="Q20" i="4"/>
  <c r="P20" i="4"/>
  <c r="O20" i="4"/>
  <c r="Q19" i="4"/>
  <c r="P19" i="4"/>
  <c r="O19" i="4"/>
  <c r="Q18" i="4"/>
  <c r="P18" i="4"/>
  <c r="O18" i="4"/>
  <c r="Q17" i="4"/>
  <c r="P17" i="4"/>
  <c r="O17" i="4"/>
  <c r="Q16" i="4"/>
  <c r="P16" i="4"/>
  <c r="O16" i="4"/>
  <c r="Q15" i="4"/>
  <c r="P15" i="4"/>
  <c r="O15" i="4"/>
  <c r="Q14" i="4"/>
  <c r="P14" i="4"/>
  <c r="O14" i="4"/>
  <c r="Q13" i="4"/>
  <c r="P13" i="4"/>
  <c r="O13" i="4"/>
  <c r="Q12" i="4"/>
  <c r="P12" i="4"/>
  <c r="O12" i="4"/>
  <c r="Q11" i="4"/>
  <c r="P11" i="4"/>
  <c r="O11" i="4"/>
  <c r="Q10" i="4"/>
  <c r="P10" i="4"/>
  <c r="O10" i="4"/>
  <c r="Q9" i="4"/>
  <c r="P9" i="4"/>
  <c r="O9" i="4"/>
  <c r="Q8" i="4"/>
  <c r="P8" i="4"/>
  <c r="O8" i="4"/>
  <c r="M27" i="4"/>
  <c r="M28" i="4"/>
  <c r="M29" i="4"/>
  <c r="M30" i="4"/>
  <c r="M31" i="4"/>
  <c r="M32" i="4"/>
  <c r="M33" i="4"/>
  <c r="M34" i="4"/>
  <c r="M35" i="4"/>
  <c r="M36" i="4"/>
  <c r="M55" i="4"/>
  <c r="M56" i="4"/>
  <c r="M57" i="4"/>
  <c r="M58" i="4"/>
  <c r="M59" i="4"/>
  <c r="M60" i="4"/>
  <c r="M61" i="4"/>
  <c r="M62" i="4"/>
  <c r="M63" i="4"/>
  <c r="M64" i="4"/>
  <c r="M65" i="4"/>
  <c r="M66" i="4"/>
  <c r="M70" i="4"/>
  <c r="M71" i="4"/>
  <c r="M72" i="4"/>
  <c r="M80" i="4"/>
  <c r="M81" i="4"/>
  <c r="M82" i="4"/>
  <c r="M88" i="4"/>
  <c r="M89" i="4"/>
  <c r="M93" i="4"/>
  <c r="M96" i="4"/>
  <c r="D27" i="4"/>
  <c r="E27" i="4"/>
  <c r="D28" i="4"/>
  <c r="E28" i="4"/>
  <c r="D29" i="4"/>
  <c r="E29" i="4"/>
  <c r="D30" i="4"/>
  <c r="E30" i="4"/>
  <c r="D31" i="4"/>
  <c r="E31" i="4"/>
  <c r="D32" i="4"/>
  <c r="E32" i="4"/>
  <c r="D33" i="4"/>
  <c r="E33" i="4"/>
  <c r="D34" i="4"/>
  <c r="E34" i="4"/>
  <c r="D35" i="4"/>
  <c r="E35" i="4"/>
  <c r="D36" i="4"/>
  <c r="E36" i="4"/>
  <c r="D55" i="4"/>
  <c r="E55" i="4"/>
  <c r="D56" i="4"/>
  <c r="E56" i="4"/>
  <c r="D57" i="4"/>
  <c r="E57" i="4"/>
  <c r="D58" i="4"/>
  <c r="E58" i="4"/>
  <c r="D59" i="4"/>
  <c r="E59" i="4"/>
  <c r="D60" i="4"/>
  <c r="E60" i="4"/>
  <c r="D61" i="4"/>
  <c r="E61" i="4"/>
  <c r="D62" i="4"/>
  <c r="E62" i="4"/>
  <c r="D63" i="4"/>
  <c r="E63" i="4"/>
  <c r="D64" i="4"/>
  <c r="E64" i="4"/>
  <c r="D65" i="4"/>
  <c r="E65" i="4"/>
  <c r="D66" i="4"/>
  <c r="E66" i="4"/>
  <c r="D70" i="4"/>
  <c r="E70" i="4"/>
  <c r="D71" i="4"/>
  <c r="E71" i="4"/>
  <c r="D72" i="4"/>
  <c r="E72" i="4"/>
  <c r="D80" i="4"/>
  <c r="E80" i="4"/>
  <c r="D81" i="4"/>
  <c r="E81" i="4"/>
  <c r="D82" i="4"/>
  <c r="E82" i="4"/>
  <c r="D88" i="4"/>
  <c r="E88" i="4"/>
  <c r="D89" i="4"/>
  <c r="E89" i="4"/>
  <c r="D93" i="4"/>
  <c r="E93" i="4"/>
  <c r="D96" i="4"/>
  <c r="E96" i="4"/>
  <c r="F8" i="4"/>
  <c r="G8" i="4"/>
  <c r="H8" i="4"/>
  <c r="F9" i="4"/>
  <c r="G9" i="4"/>
  <c r="H9" i="4"/>
  <c r="F10" i="4"/>
  <c r="G10" i="4"/>
  <c r="H10" i="4"/>
  <c r="F11" i="4"/>
  <c r="G11" i="4"/>
  <c r="H11" i="4"/>
  <c r="F12" i="4"/>
  <c r="G12" i="4"/>
  <c r="H12" i="4"/>
  <c r="F13" i="4"/>
  <c r="G13" i="4"/>
  <c r="H13" i="4"/>
  <c r="F14" i="4"/>
  <c r="G14" i="4"/>
  <c r="H14" i="4"/>
  <c r="F15" i="4"/>
  <c r="G15" i="4"/>
  <c r="H15" i="4"/>
  <c r="F16" i="4"/>
  <c r="G16" i="4"/>
  <c r="H16" i="4"/>
  <c r="F17" i="4"/>
  <c r="G17" i="4"/>
  <c r="H17" i="4"/>
  <c r="F18" i="4"/>
  <c r="G18" i="4"/>
  <c r="H18" i="4"/>
  <c r="F19" i="4"/>
  <c r="G19" i="4"/>
  <c r="H19" i="4"/>
  <c r="F20" i="4"/>
  <c r="G20" i="4"/>
  <c r="H20" i="4"/>
  <c r="F21" i="4"/>
  <c r="G21" i="4"/>
  <c r="H21" i="4"/>
  <c r="F22" i="4"/>
  <c r="G22" i="4"/>
  <c r="H22" i="4"/>
  <c r="F23" i="4"/>
  <c r="G23" i="4"/>
  <c r="H23" i="4"/>
  <c r="F24" i="4"/>
  <c r="G24" i="4"/>
  <c r="H24" i="4"/>
  <c r="F25" i="4"/>
  <c r="G25" i="4"/>
  <c r="H25" i="4"/>
  <c r="F26" i="4"/>
  <c r="G26" i="4"/>
  <c r="H26" i="4"/>
  <c r="F27" i="4"/>
  <c r="G27" i="4"/>
  <c r="H27" i="4"/>
  <c r="F28" i="4"/>
  <c r="G28" i="4"/>
  <c r="H28" i="4"/>
  <c r="F29" i="4"/>
  <c r="G29" i="4"/>
  <c r="H29" i="4"/>
  <c r="F30" i="4"/>
  <c r="G30" i="4"/>
  <c r="H30" i="4"/>
  <c r="F31" i="4"/>
  <c r="G31" i="4"/>
  <c r="H31" i="4"/>
  <c r="F32" i="4"/>
  <c r="G32" i="4"/>
  <c r="H32" i="4"/>
  <c r="F33" i="4"/>
  <c r="G33" i="4"/>
  <c r="H33" i="4"/>
  <c r="F34" i="4"/>
  <c r="G34" i="4"/>
  <c r="H34" i="4"/>
  <c r="F35" i="4"/>
  <c r="G35" i="4"/>
  <c r="H35" i="4"/>
  <c r="F36" i="4"/>
  <c r="G36" i="4"/>
  <c r="H36" i="4"/>
  <c r="F37" i="4"/>
  <c r="G37" i="4"/>
  <c r="H37" i="4"/>
  <c r="F38" i="4"/>
  <c r="G38" i="4"/>
  <c r="H38" i="4"/>
  <c r="F39" i="4"/>
  <c r="G39" i="4"/>
  <c r="H39" i="4"/>
  <c r="F40" i="4"/>
  <c r="G40" i="4"/>
  <c r="H40" i="4"/>
  <c r="F41" i="4"/>
  <c r="G41" i="4"/>
  <c r="H41" i="4"/>
  <c r="F42" i="4"/>
  <c r="G42" i="4"/>
  <c r="H42" i="4"/>
  <c r="F43" i="4"/>
  <c r="G43" i="4"/>
  <c r="H43" i="4"/>
  <c r="F44" i="4"/>
  <c r="G44" i="4"/>
  <c r="H44" i="4"/>
  <c r="F45" i="4"/>
  <c r="G45" i="4"/>
  <c r="H45" i="4"/>
  <c r="F46" i="4"/>
  <c r="G46" i="4"/>
  <c r="H46" i="4"/>
  <c r="F47" i="4"/>
  <c r="G47" i="4"/>
  <c r="H47" i="4"/>
  <c r="F48" i="4"/>
  <c r="G48" i="4"/>
  <c r="H48" i="4"/>
  <c r="F49" i="4"/>
  <c r="G49" i="4"/>
  <c r="H49" i="4"/>
  <c r="F50" i="4"/>
  <c r="G50" i="4"/>
  <c r="H50" i="4"/>
  <c r="F51" i="4"/>
  <c r="G51" i="4"/>
  <c r="H51" i="4"/>
  <c r="F52" i="4"/>
  <c r="G52" i="4"/>
  <c r="H52" i="4"/>
  <c r="F53" i="4"/>
  <c r="G53" i="4"/>
  <c r="H53" i="4"/>
  <c r="F54" i="4"/>
  <c r="G54" i="4"/>
  <c r="H54" i="4"/>
  <c r="F55" i="4"/>
  <c r="G55" i="4"/>
  <c r="H55" i="4"/>
  <c r="F56" i="4"/>
  <c r="G56" i="4"/>
  <c r="H56" i="4"/>
  <c r="F57" i="4"/>
  <c r="G57" i="4"/>
  <c r="H57" i="4"/>
  <c r="F58" i="4"/>
  <c r="G58" i="4"/>
  <c r="H58" i="4"/>
  <c r="F59" i="4"/>
  <c r="G59" i="4"/>
  <c r="H59" i="4"/>
  <c r="F60" i="4"/>
  <c r="G60" i="4"/>
  <c r="H60" i="4"/>
  <c r="F61" i="4"/>
  <c r="G61" i="4"/>
  <c r="H61" i="4"/>
  <c r="F62" i="4"/>
  <c r="G62" i="4"/>
  <c r="H62" i="4"/>
  <c r="F63" i="4"/>
  <c r="G63" i="4"/>
  <c r="H63" i="4"/>
  <c r="F64" i="4"/>
  <c r="G64" i="4"/>
  <c r="H64" i="4"/>
  <c r="F65" i="4"/>
  <c r="G65" i="4"/>
  <c r="H65" i="4"/>
  <c r="F66" i="4"/>
  <c r="G66" i="4"/>
  <c r="H66" i="4"/>
  <c r="F67" i="4"/>
  <c r="G67" i="4"/>
  <c r="H67" i="4"/>
  <c r="F68" i="4"/>
  <c r="G68" i="4"/>
  <c r="H68" i="4"/>
  <c r="F69" i="4"/>
  <c r="G69" i="4"/>
  <c r="H69" i="4"/>
  <c r="F70" i="4"/>
  <c r="G70" i="4"/>
  <c r="H70" i="4"/>
  <c r="F71" i="4"/>
  <c r="G71" i="4"/>
  <c r="H71" i="4"/>
  <c r="F72" i="4"/>
  <c r="G72" i="4"/>
  <c r="H72" i="4"/>
  <c r="F73" i="4"/>
  <c r="G73" i="4"/>
  <c r="H73" i="4"/>
  <c r="F74" i="4"/>
  <c r="G74" i="4"/>
  <c r="H74" i="4"/>
  <c r="F75" i="4"/>
  <c r="G75" i="4"/>
  <c r="H75" i="4"/>
  <c r="F76" i="4"/>
  <c r="G76" i="4"/>
  <c r="H76" i="4"/>
  <c r="F77" i="4"/>
  <c r="G77" i="4"/>
  <c r="H77" i="4"/>
  <c r="F78" i="4"/>
  <c r="G78" i="4"/>
  <c r="H78" i="4"/>
  <c r="F79" i="4"/>
  <c r="G79" i="4"/>
  <c r="H79" i="4"/>
  <c r="F80" i="4"/>
  <c r="G80" i="4"/>
  <c r="H80" i="4"/>
  <c r="F81" i="4"/>
  <c r="G81" i="4"/>
  <c r="H81" i="4"/>
  <c r="F82" i="4"/>
  <c r="G82" i="4"/>
  <c r="H82" i="4"/>
  <c r="F83" i="4"/>
  <c r="G83" i="4"/>
  <c r="H83" i="4"/>
  <c r="F84" i="4"/>
  <c r="G84" i="4"/>
  <c r="H84" i="4"/>
  <c r="F85" i="4"/>
  <c r="G85" i="4"/>
  <c r="H85" i="4"/>
  <c r="F86" i="4"/>
  <c r="G86" i="4"/>
  <c r="H86" i="4"/>
  <c r="F87" i="4"/>
  <c r="G87" i="4"/>
  <c r="H87" i="4"/>
  <c r="F88" i="4"/>
  <c r="G88" i="4"/>
  <c r="H88" i="4"/>
  <c r="F89" i="4"/>
  <c r="G89" i="4"/>
  <c r="H89" i="4"/>
  <c r="F90" i="4"/>
  <c r="G90" i="4"/>
  <c r="H90" i="4"/>
  <c r="F91" i="4"/>
  <c r="G91" i="4"/>
  <c r="H91" i="4"/>
  <c r="F92" i="4"/>
  <c r="G92" i="4"/>
  <c r="H92" i="4"/>
  <c r="F93" i="4"/>
  <c r="G93" i="4"/>
  <c r="H93" i="4"/>
  <c r="F94" i="4"/>
  <c r="G94" i="4"/>
  <c r="H94" i="4"/>
  <c r="F95" i="4"/>
  <c r="G95" i="4"/>
  <c r="H95" i="4"/>
  <c r="F96" i="4"/>
  <c r="G96" i="4"/>
  <c r="H96" i="4"/>
  <c r="F7" i="4"/>
  <c r="G7" i="4"/>
  <c r="H7" i="4"/>
  <c r="X7" i="4"/>
  <c r="Y7" i="4"/>
  <c r="Z7" i="4"/>
  <c r="Q7" i="23"/>
  <c r="P7" i="23"/>
  <c r="O7" i="23"/>
  <c r="N7" i="23"/>
  <c r="I39" i="23"/>
  <c r="I42" i="23"/>
  <c r="I34" i="23"/>
  <c r="I29" i="23"/>
  <c r="F31" i="23"/>
  <c r="F32" i="23"/>
  <c r="F30" i="23"/>
  <c r="C48" i="23"/>
  <c r="C47" i="23"/>
  <c r="C46" i="23"/>
  <c r="C45" i="23"/>
  <c r="C44" i="23" s="1"/>
  <c r="C42" i="23"/>
  <c r="C41" i="23"/>
  <c r="C40" i="23"/>
  <c r="C37" i="23"/>
  <c r="C36" i="23"/>
  <c r="C33" i="23"/>
  <c r="C32" i="23"/>
  <c r="C31" i="23"/>
  <c r="C30" i="23"/>
  <c r="C29" i="23" s="1"/>
  <c r="N4" i="23" s="1"/>
  <c r="C35" i="23" l="1"/>
  <c r="O4" i="23" s="1"/>
  <c r="F29" i="23"/>
  <c r="R5" i="23" s="1"/>
  <c r="C39" i="23"/>
  <c r="P4" i="23" s="1"/>
  <c r="R4" i="23"/>
  <c r="R42" i="6" l="1" a="1"/>
  <c r="R42" i="6" s="1"/>
  <c r="J42" i="6"/>
  <c r="N42" i="6" s="1"/>
  <c r="E26" i="4" s="1"/>
  <c r="AF24" i="11"/>
  <c r="AE24" i="11"/>
  <c r="AD24" i="11"/>
  <c r="Q24" i="11" a="1"/>
  <c r="Q24" i="11" s="1"/>
  <c r="J24" i="11"/>
  <c r="M24" i="11" s="1"/>
  <c r="AF23" i="11"/>
  <c r="AE23" i="11"/>
  <c r="AD23" i="11"/>
  <c r="Q23" i="11" a="1"/>
  <c r="Q23" i="11" s="1"/>
  <c r="J23" i="11"/>
  <c r="M23" i="11" s="1"/>
  <c r="AF22" i="11"/>
  <c r="AE22" i="11"/>
  <c r="AD22" i="11"/>
  <c r="Q22" i="11" a="1"/>
  <c r="Q22" i="11" s="1"/>
  <c r="M22" i="11"/>
  <c r="J22" i="11"/>
  <c r="AF21" i="11"/>
  <c r="AE21" i="11"/>
  <c r="AD21" i="11"/>
  <c r="Q21" i="11" a="1"/>
  <c r="Q21" i="11" s="1"/>
  <c r="J21" i="11"/>
  <c r="M21" i="11" s="1"/>
  <c r="AF20" i="11"/>
  <c r="AE20" i="11"/>
  <c r="AD20" i="11"/>
  <c r="Q20" i="11" a="1"/>
  <c r="Q20" i="11" s="1"/>
  <c r="J20" i="11"/>
  <c r="M20" i="11" s="1"/>
  <c r="AF19" i="11"/>
  <c r="AE19" i="11"/>
  <c r="AD19" i="11"/>
  <c r="P19" i="11"/>
  <c r="O19" i="11"/>
  <c r="N19" i="11"/>
  <c r="J19" i="11"/>
  <c r="M19" i="11" s="1"/>
  <c r="AF18" i="11"/>
  <c r="AE18" i="11"/>
  <c r="AD18" i="11"/>
  <c r="P18" i="11"/>
  <c r="O18" i="11"/>
  <c r="N18" i="11"/>
  <c r="J18" i="11"/>
  <c r="M18" i="11" s="1"/>
  <c r="AF17" i="11"/>
  <c r="AE17" i="11"/>
  <c r="AD17" i="11"/>
  <c r="Q17" i="11" a="1"/>
  <c r="Q17" i="11" s="1"/>
  <c r="J17" i="11"/>
  <c r="M17" i="11" s="1"/>
  <c r="AF16" i="11"/>
  <c r="AE16" i="11"/>
  <c r="AD16" i="11"/>
  <c r="Q16" i="11" a="1"/>
  <c r="Q16" i="11" s="1"/>
  <c r="J16" i="11"/>
  <c r="M16" i="11" s="1"/>
  <c r="AF15" i="11"/>
  <c r="AE15" i="11"/>
  <c r="AD15" i="11"/>
  <c r="Q15" i="11" a="1"/>
  <c r="Q15" i="11" s="1"/>
  <c r="J15" i="11"/>
  <c r="M15" i="11" s="1"/>
  <c r="AF14" i="11"/>
  <c r="AE14" i="11"/>
  <c r="AD14" i="11"/>
  <c r="Q14" i="11" a="1"/>
  <c r="Q14" i="11" s="1"/>
  <c r="J14" i="11"/>
  <c r="M14" i="11" s="1"/>
  <c r="AF13" i="11"/>
  <c r="AE13" i="11"/>
  <c r="AD13" i="11"/>
  <c r="Q13" i="11" a="1"/>
  <c r="Q13" i="11" s="1"/>
  <c r="J13" i="11"/>
  <c r="M13" i="11" s="1"/>
  <c r="AF12" i="11"/>
  <c r="AE12" i="11"/>
  <c r="AD12" i="11"/>
  <c r="Q12" i="11" a="1"/>
  <c r="Q12" i="11" s="1"/>
  <c r="J12" i="11"/>
  <c r="M12" i="11" s="1"/>
  <c r="AF11" i="11"/>
  <c r="AE11" i="11"/>
  <c r="AD11" i="11"/>
  <c r="Q11" i="11" a="1"/>
  <c r="Q11" i="11" s="1"/>
  <c r="J11" i="11"/>
  <c r="M11" i="11" s="1"/>
  <c r="AF10" i="11"/>
  <c r="AE10" i="11"/>
  <c r="AD10" i="11"/>
  <c r="Q10" i="11" a="1"/>
  <c r="Q10" i="11" s="1"/>
  <c r="J10" i="11"/>
  <c r="M10" i="11" s="1"/>
  <c r="AF9" i="11"/>
  <c r="AE9" i="11"/>
  <c r="AD9" i="11"/>
  <c r="Q9" i="11" a="1"/>
  <c r="Q9" i="11" s="1"/>
  <c r="J9" i="11"/>
  <c r="M9" i="11" s="1"/>
  <c r="AF8" i="11"/>
  <c r="AE8" i="11"/>
  <c r="AD8" i="11"/>
  <c r="Q8" i="11" a="1"/>
  <c r="Q8" i="11" s="1"/>
  <c r="J8" i="11"/>
  <c r="M8" i="11" s="1"/>
  <c r="AF7" i="11"/>
  <c r="AE7" i="11"/>
  <c r="AD7" i="11"/>
  <c r="Q7" i="11" a="1"/>
  <c r="Q7" i="11" s="1"/>
  <c r="J7" i="11"/>
  <c r="M7" i="11" s="1"/>
  <c r="C7" i="11"/>
  <c r="AF6" i="11"/>
  <c r="AE6" i="11"/>
  <c r="AD6" i="11"/>
  <c r="AC6" i="11"/>
  <c r="Q6" i="11" a="1"/>
  <c r="Q6" i="11" s="1"/>
  <c r="J6" i="11"/>
  <c r="M6" i="11" s="1"/>
  <c r="D26" i="4" l="1"/>
  <c r="M26" i="4"/>
  <c r="AF26" i="4"/>
  <c r="V26" i="4"/>
  <c r="C8" i="11"/>
  <c r="Q19" i="11" a="1"/>
  <c r="Q19" i="11" s="1"/>
  <c r="Q18" i="11" a="1"/>
  <c r="Q18" i="11" s="1"/>
  <c r="AC7" i="11"/>
  <c r="C9" i="11" l="1"/>
  <c r="AC8" i="11"/>
  <c r="C10" i="11" l="1"/>
  <c r="AC9" i="11"/>
  <c r="C11" i="11" l="1"/>
  <c r="AC10" i="11"/>
  <c r="C12" i="11" l="1"/>
  <c r="AC11" i="11"/>
  <c r="C13" i="11" l="1"/>
  <c r="AC12" i="11"/>
  <c r="C14" i="11" l="1"/>
  <c r="AC13" i="11"/>
  <c r="C15" i="11" l="1"/>
  <c r="AC14" i="11"/>
  <c r="C16" i="11" l="1"/>
  <c r="AC15" i="11"/>
  <c r="C17" i="11" l="1"/>
  <c r="AC16" i="11"/>
  <c r="C18" i="11" l="1"/>
  <c r="AC17" i="11"/>
  <c r="C19" i="11" l="1"/>
  <c r="AC18" i="11"/>
  <c r="C20" i="11" l="1"/>
  <c r="AC19" i="11"/>
  <c r="C21" i="11" l="1"/>
  <c r="AC20" i="11"/>
  <c r="C22" i="11" l="1"/>
  <c r="AC21" i="11"/>
  <c r="C23" i="11" l="1"/>
  <c r="AC22" i="11"/>
  <c r="C24" i="11" l="1"/>
  <c r="AC23" i="11"/>
  <c r="AC24" i="11" l="1"/>
  <c r="Z11" i="20" l="1"/>
  <c r="AC12" i="20"/>
  <c r="W14" i="20"/>
  <c r="C35" i="21"/>
  <c r="C34" i="21"/>
  <c r="C33" i="21"/>
  <c r="C32" i="21"/>
  <c r="C31" i="21"/>
  <c r="C30" i="21"/>
  <c r="C29" i="21"/>
  <c r="C28" i="21"/>
  <c r="C27" i="21"/>
  <c r="C26" i="21"/>
  <c r="C25" i="21"/>
  <c r="C24" i="21"/>
  <c r="C23" i="21"/>
  <c r="C22" i="21"/>
  <c r="C21" i="21"/>
  <c r="C20" i="21"/>
  <c r="C19" i="21"/>
  <c r="C18" i="21"/>
  <c r="C17" i="21"/>
  <c r="C16" i="21"/>
  <c r="C15" i="21"/>
  <c r="C14" i="21"/>
  <c r="C13" i="21"/>
  <c r="C12" i="21"/>
  <c r="C11" i="21"/>
  <c r="C10" i="21"/>
  <c r="C9" i="21"/>
  <c r="C8" i="21"/>
  <c r="C7" i="21"/>
  <c r="C6" i="21"/>
  <c r="C5" i="21"/>
  <c r="T12" i="20" l="1"/>
  <c r="Q19" i="20"/>
  <c r="Q43" i="20"/>
  <c r="D13" i="19"/>
  <c r="H5" i="7" a="1"/>
  <c r="H5" i="7" s="1"/>
  <c r="H6" i="7" a="1"/>
  <c r="H6" i="7" s="1"/>
  <c r="H4" i="7" a="1"/>
  <c r="H4" i="7" s="1"/>
  <c r="D6" i="7"/>
  <c r="E6" i="7"/>
  <c r="F6" i="7"/>
  <c r="G6" i="7"/>
  <c r="C6" i="7"/>
  <c r="C5" i="7"/>
  <c r="D5" i="7"/>
  <c r="E5" i="7"/>
  <c r="F5" i="7"/>
  <c r="G5" i="7"/>
  <c r="E4" i="7"/>
  <c r="F4" i="7"/>
  <c r="G4" i="7"/>
  <c r="D4" i="7"/>
  <c r="C4" i="7"/>
  <c r="C44" i="7"/>
  <c r="C45" i="7"/>
  <c r="C47" i="7"/>
  <c r="H32" i="7" a="1"/>
  <c r="H32" i="7" s="1"/>
  <c r="H33" i="7" a="1"/>
  <c r="H33" i="7" s="1"/>
  <c r="H31" i="7" a="1"/>
  <c r="H31" i="7" s="1"/>
  <c r="H28" i="7" a="1"/>
  <c r="H28" i="7" s="1"/>
  <c r="H29" i="7" a="1"/>
  <c r="H27" i="7" a="1"/>
  <c r="H27" i="7" s="1"/>
  <c r="H24" i="7" a="1"/>
  <c r="H24" i="7" s="1"/>
  <c r="H25" i="7" a="1"/>
  <c r="H25" i="7" s="1"/>
  <c r="H23" i="7" a="1"/>
  <c r="H23" i="7" s="1"/>
  <c r="H20" i="7" a="1"/>
  <c r="H20" i="7" s="1"/>
  <c r="H21" i="7" a="1"/>
  <c r="H21" i="7" s="1"/>
  <c r="H19" i="7" a="1"/>
  <c r="H19" i="7" s="1"/>
  <c r="H16" i="7" a="1"/>
  <c r="H16" i="7" s="1"/>
  <c r="H17" i="7" a="1"/>
  <c r="H17" i="7" s="1"/>
  <c r="H15" i="7" a="1"/>
  <c r="H15" i="7" s="1"/>
  <c r="H12" i="7" a="1"/>
  <c r="H12" i="7" s="1"/>
  <c r="H13" i="7" a="1"/>
  <c r="H13" i="7"/>
  <c r="H11" i="7" a="1"/>
  <c r="H11" i="7" s="1"/>
  <c r="G33" i="7"/>
  <c r="F33" i="7"/>
  <c r="E33" i="7"/>
  <c r="D33" i="7"/>
  <c r="C33" i="7"/>
  <c r="C29" i="7"/>
  <c r="G25" i="7"/>
  <c r="F25" i="7"/>
  <c r="E25" i="7"/>
  <c r="D25" i="7"/>
  <c r="C25" i="7"/>
  <c r="G21" i="7"/>
  <c r="F21" i="7"/>
  <c r="E21" i="7"/>
  <c r="D21" i="7"/>
  <c r="C21" i="7"/>
  <c r="G17" i="7"/>
  <c r="F17" i="7"/>
  <c r="E17" i="7"/>
  <c r="D17" i="7"/>
  <c r="C17" i="7"/>
  <c r="D13" i="7"/>
  <c r="E13" i="7"/>
  <c r="F13" i="7"/>
  <c r="G13" i="7"/>
  <c r="C13" i="7"/>
  <c r="D32" i="7"/>
  <c r="E32" i="7" s="1"/>
  <c r="F32" i="7" s="1"/>
  <c r="G32" i="7" s="1"/>
  <c r="D28" i="7"/>
  <c r="E28" i="7" s="1"/>
  <c r="F28" i="7" s="1"/>
  <c r="G28" i="7" s="1"/>
  <c r="G29" i="7" s="1"/>
  <c r="D24" i="7"/>
  <c r="E24" i="7" s="1"/>
  <c r="F24" i="7" s="1"/>
  <c r="G24" i="7" s="1"/>
  <c r="D20" i="7"/>
  <c r="E20" i="7" s="1"/>
  <c r="F20" i="7" s="1"/>
  <c r="G20" i="7" s="1"/>
  <c r="D16" i="7"/>
  <c r="E16" i="7" s="1"/>
  <c r="F16" i="7" s="1"/>
  <c r="G16" i="7" s="1"/>
  <c r="G12" i="7"/>
  <c r="F12" i="7"/>
  <c r="E12" i="7"/>
  <c r="D12" i="7"/>
  <c r="D58" i="16"/>
  <c r="E58" i="16"/>
  <c r="F58" i="16"/>
  <c r="G58" i="16"/>
  <c r="H58" i="16"/>
  <c r="I58" i="16"/>
  <c r="J58" i="16"/>
  <c r="C58" i="16"/>
  <c r="H29" i="7" l="1"/>
  <c r="E29" i="7"/>
  <c r="D29" i="7"/>
  <c r="F29" i="7"/>
  <c r="R70" i="6" a="1"/>
  <c r="R70" i="6" s="1"/>
  <c r="J70" i="6"/>
  <c r="R69" i="6" a="1"/>
  <c r="R69" i="6" s="1"/>
  <c r="J69" i="6"/>
  <c r="J68" i="6"/>
  <c r="R68" i="6" a="1"/>
  <c r="R68" i="6" s="1"/>
  <c r="J61" i="6"/>
  <c r="J62" i="6"/>
  <c r="J63" i="6"/>
  <c r="J64" i="6"/>
  <c r="J65" i="6"/>
  <c r="J66" i="6"/>
  <c r="J67" i="6"/>
  <c r="R61" i="6" a="1"/>
  <c r="R61" i="6" s="1"/>
  <c r="R62" i="6" a="1"/>
  <c r="R62" i="6" s="1"/>
  <c r="R63" i="6" a="1"/>
  <c r="R63" i="6" s="1"/>
  <c r="R64" i="6" a="1"/>
  <c r="R64" i="6" s="1"/>
  <c r="R65" i="6" a="1"/>
  <c r="R65" i="6" s="1"/>
  <c r="R66" i="6" a="1"/>
  <c r="R66" i="6" s="1"/>
  <c r="R67" i="6" a="1"/>
  <c r="R67" i="6" s="1"/>
  <c r="R55" i="6" a="1"/>
  <c r="R55" i="6" s="1"/>
  <c r="R56" i="6" a="1"/>
  <c r="R56" i="6" s="1"/>
  <c r="R57" i="6" a="1"/>
  <c r="R57" i="6" s="1"/>
  <c r="R58" i="6" a="1"/>
  <c r="R58" i="6" s="1"/>
  <c r="R59" i="6" a="1"/>
  <c r="R59" i="6" s="1"/>
  <c r="R60" i="6" a="1"/>
  <c r="R60" i="6" s="1"/>
  <c r="J55" i="6"/>
  <c r="J56" i="6"/>
  <c r="J57" i="6"/>
  <c r="J58" i="6"/>
  <c r="J59" i="6"/>
  <c r="J60" i="6"/>
  <c r="R54" i="6" a="1"/>
  <c r="R54" i="6" s="1"/>
  <c r="J54" i="6"/>
  <c r="N56" i="6" l="1"/>
  <c r="E40" i="4" s="1"/>
  <c r="V40" i="4"/>
  <c r="AF40" i="4"/>
  <c r="D40" i="4"/>
  <c r="M40" i="4"/>
  <c r="N66" i="6"/>
  <c r="E50" i="4" s="1"/>
  <c r="D50" i="4"/>
  <c r="V50" i="4"/>
  <c r="M50" i="4"/>
  <c r="AF50" i="4"/>
  <c r="N55" i="6"/>
  <c r="E39" i="4" s="1"/>
  <c r="AF39" i="4"/>
  <c r="M39" i="4"/>
  <c r="D39" i="4"/>
  <c r="V39" i="4"/>
  <c r="N70" i="6"/>
  <c r="E54" i="4" s="1"/>
  <c r="D54" i="4"/>
  <c r="M54" i="4"/>
  <c r="AF54" i="4"/>
  <c r="V54" i="4"/>
  <c r="N62" i="6"/>
  <c r="E46" i="4" s="1"/>
  <c r="D46" i="4"/>
  <c r="M46" i="4"/>
  <c r="AF46" i="4"/>
  <c r="V46" i="4"/>
  <c r="N59" i="6"/>
  <c r="E43" i="4" s="1"/>
  <c r="V43" i="4"/>
  <c r="D43" i="4"/>
  <c r="AF43" i="4"/>
  <c r="M43" i="4"/>
  <c r="N61" i="6"/>
  <c r="E45" i="4" s="1"/>
  <c r="AF45" i="4"/>
  <c r="M45" i="4"/>
  <c r="D45" i="4"/>
  <c r="V45" i="4"/>
  <c r="N69" i="6"/>
  <c r="E53" i="4" s="1"/>
  <c r="AF53" i="4"/>
  <c r="M53" i="4"/>
  <c r="D53" i="4"/>
  <c r="V53" i="4"/>
  <c r="N64" i="6"/>
  <c r="E48" i="4" s="1"/>
  <c r="V48" i="4"/>
  <c r="M48" i="4"/>
  <c r="AF48" i="4"/>
  <c r="D48" i="4"/>
  <c r="N60" i="6"/>
  <c r="E44" i="4" s="1"/>
  <c r="AF44" i="4"/>
  <c r="M44" i="4"/>
  <c r="D44" i="4"/>
  <c r="V44" i="4"/>
  <c r="N58" i="6"/>
  <c r="E42" i="4" s="1"/>
  <c r="D42" i="4"/>
  <c r="M42" i="4"/>
  <c r="V42" i="4"/>
  <c r="AF42" i="4"/>
  <c r="N65" i="6"/>
  <c r="E49" i="4" s="1"/>
  <c r="V49" i="4"/>
  <c r="D49" i="4"/>
  <c r="M49" i="4"/>
  <c r="AF49" i="4"/>
  <c r="N54" i="6"/>
  <c r="E38" i="4" s="1"/>
  <c r="D38" i="4"/>
  <c r="V38" i="4"/>
  <c r="M38" i="4"/>
  <c r="AF38" i="4"/>
  <c r="N63" i="6"/>
  <c r="E47" i="4" s="1"/>
  <c r="AF47" i="4"/>
  <c r="M47" i="4"/>
  <c r="D47" i="4"/>
  <c r="V47" i="4"/>
  <c r="N57" i="6"/>
  <c r="E41" i="4" s="1"/>
  <c r="V41" i="4"/>
  <c r="D41" i="4"/>
  <c r="M41" i="4"/>
  <c r="AF41" i="4"/>
  <c r="N67" i="6"/>
  <c r="E51" i="4" s="1"/>
  <c r="V51" i="4"/>
  <c r="D51" i="4"/>
  <c r="AF51" i="4"/>
  <c r="M51" i="4"/>
  <c r="N68" i="6"/>
  <c r="E52" i="4" s="1"/>
  <c r="AF52" i="4"/>
  <c r="M52" i="4"/>
  <c r="D52" i="4"/>
  <c r="V52" i="4"/>
  <c r="R53" i="6" a="1"/>
  <c r="R53" i="6" s="1"/>
  <c r="J53" i="6"/>
  <c r="N53" i="6" l="1"/>
  <c r="E37" i="4" s="1"/>
  <c r="AF37" i="4"/>
  <c r="M37" i="4"/>
  <c r="D37" i="4"/>
  <c r="V37" i="4"/>
  <c r="J26" i="10"/>
  <c r="I26" i="10"/>
  <c r="H26" i="10"/>
  <c r="J25" i="10"/>
  <c r="I25" i="10"/>
  <c r="H25" i="10"/>
  <c r="J24" i="10"/>
  <c r="I24" i="10"/>
  <c r="H24" i="10"/>
  <c r="J23" i="10"/>
  <c r="I23" i="10"/>
  <c r="H23" i="10"/>
  <c r="J11" i="10"/>
  <c r="I11" i="10"/>
  <c r="H11" i="10"/>
  <c r="J10" i="10"/>
  <c r="I10" i="10"/>
  <c r="H10" i="10"/>
  <c r="J9" i="10"/>
  <c r="I9" i="10"/>
  <c r="H9" i="10"/>
  <c r="J8" i="10"/>
  <c r="I8" i="10"/>
  <c r="H8" i="10"/>
  <c r="U36" i="7"/>
  <c r="U35" i="7"/>
  <c r="U34" i="7"/>
  <c r="U33" i="7"/>
  <c r="T28" i="7"/>
  <c r="U27" i="7"/>
  <c r="U28" i="7" s="1"/>
  <c r="Y26" i="7" a="1"/>
  <c r="Y26" i="7" s="1"/>
  <c r="T23" i="7"/>
  <c r="U22" i="7"/>
  <c r="U23" i="7" s="1"/>
  <c r="Y21" i="7" a="1"/>
  <c r="Y21" i="7" s="1"/>
  <c r="T18" i="7"/>
  <c r="U17" i="7"/>
  <c r="U18" i="7" s="1"/>
  <c r="Y16" i="7" a="1"/>
  <c r="Y16" i="7" s="1"/>
  <c r="T13" i="7"/>
  <c r="U12" i="7"/>
  <c r="U13" i="7" s="1"/>
  <c r="Y11" i="7" a="1"/>
  <c r="Y11" i="7" s="1"/>
  <c r="AE64" i="3"/>
  <c r="AD64" i="3"/>
  <c r="AC64" i="3"/>
  <c r="AB64" i="3"/>
  <c r="AA64" i="3"/>
  <c r="Z64" i="3"/>
  <c r="Y64" i="3"/>
  <c r="U64" i="3"/>
  <c r="T64" i="3"/>
  <c r="S64" i="3"/>
  <c r="R64" i="3"/>
  <c r="Q64" i="3"/>
  <c r="P64" i="3"/>
  <c r="O64" i="3"/>
  <c r="J64" i="3"/>
  <c r="I64" i="3"/>
  <c r="H64" i="3"/>
  <c r="G64" i="3"/>
  <c r="F64" i="3"/>
  <c r="E64" i="3"/>
  <c r="D64" i="3"/>
  <c r="AE63" i="3"/>
  <c r="AD63" i="3"/>
  <c r="AC63" i="3"/>
  <c r="AB63" i="3"/>
  <c r="AA63" i="3"/>
  <c r="Z63" i="3"/>
  <c r="Y63" i="3"/>
  <c r="U63" i="3"/>
  <c r="T63" i="3"/>
  <c r="S63" i="3"/>
  <c r="R63" i="3"/>
  <c r="Q63" i="3"/>
  <c r="P63" i="3"/>
  <c r="O63" i="3"/>
  <c r="J63" i="3"/>
  <c r="I63" i="3"/>
  <c r="H63" i="3"/>
  <c r="G63" i="3"/>
  <c r="F63" i="3"/>
  <c r="E63" i="3"/>
  <c r="D63" i="3"/>
  <c r="AE62" i="3"/>
  <c r="AD62" i="3"/>
  <c r="AC62" i="3"/>
  <c r="AB62" i="3"/>
  <c r="AA62" i="3"/>
  <c r="Z62" i="3"/>
  <c r="Y62" i="3"/>
  <c r="U62" i="3"/>
  <c r="T62" i="3"/>
  <c r="S62" i="3"/>
  <c r="R62" i="3"/>
  <c r="Q62" i="3"/>
  <c r="P62" i="3"/>
  <c r="O62" i="3"/>
  <c r="J62" i="3"/>
  <c r="I62" i="3"/>
  <c r="H62" i="3"/>
  <c r="G62" i="3"/>
  <c r="F62" i="3"/>
  <c r="E62" i="3"/>
  <c r="D62" i="3"/>
  <c r="AE61" i="3"/>
  <c r="AD61" i="3"/>
  <c r="AC61" i="3"/>
  <c r="AB61" i="3"/>
  <c r="AA61" i="3"/>
  <c r="Z61" i="3"/>
  <c r="Y61" i="3"/>
  <c r="U61" i="3"/>
  <c r="T61" i="3"/>
  <c r="S61" i="3"/>
  <c r="R61" i="3"/>
  <c r="Q61" i="3"/>
  <c r="P61" i="3"/>
  <c r="O61" i="3"/>
  <c r="J61" i="3"/>
  <c r="I61" i="3"/>
  <c r="H61" i="3"/>
  <c r="G61" i="3"/>
  <c r="F61" i="3"/>
  <c r="E61" i="3"/>
  <c r="D61" i="3"/>
  <c r="AE60" i="3"/>
  <c r="AD60" i="3"/>
  <c r="AC60" i="3"/>
  <c r="AB60" i="3"/>
  <c r="AA60" i="3"/>
  <c r="Z60" i="3"/>
  <c r="Y60" i="3"/>
  <c r="U60" i="3"/>
  <c r="T60" i="3"/>
  <c r="S60" i="3"/>
  <c r="R60" i="3"/>
  <c r="Q60" i="3"/>
  <c r="P60" i="3"/>
  <c r="O60" i="3"/>
  <c r="J60" i="3"/>
  <c r="I60" i="3"/>
  <c r="H60" i="3"/>
  <c r="G60" i="3"/>
  <c r="F60" i="3"/>
  <c r="E60" i="3"/>
  <c r="D60" i="3"/>
  <c r="AE59" i="3"/>
  <c r="AD59" i="3"/>
  <c r="AC59" i="3"/>
  <c r="AB59" i="3"/>
  <c r="AA59" i="3"/>
  <c r="Z59" i="3"/>
  <c r="Y59" i="3"/>
  <c r="U59" i="3"/>
  <c r="T59" i="3"/>
  <c r="S59" i="3"/>
  <c r="R59" i="3"/>
  <c r="Q59" i="3"/>
  <c r="P59" i="3"/>
  <c r="O59" i="3"/>
  <c r="J59" i="3"/>
  <c r="I59" i="3"/>
  <c r="H59" i="3"/>
  <c r="G59" i="3"/>
  <c r="F59" i="3"/>
  <c r="E59" i="3"/>
  <c r="D59" i="3"/>
  <c r="AE58" i="3"/>
  <c r="AD58" i="3"/>
  <c r="AC58" i="3"/>
  <c r="AB58" i="3"/>
  <c r="AA58" i="3"/>
  <c r="Z58" i="3"/>
  <c r="Y58" i="3"/>
  <c r="U58" i="3"/>
  <c r="T58" i="3"/>
  <c r="S58" i="3"/>
  <c r="R58" i="3"/>
  <c r="Q58" i="3"/>
  <c r="P58" i="3"/>
  <c r="O58" i="3"/>
  <c r="J58" i="3"/>
  <c r="I58" i="3"/>
  <c r="H58" i="3"/>
  <c r="G58" i="3"/>
  <c r="F58" i="3"/>
  <c r="E58" i="3"/>
  <c r="D58" i="3"/>
  <c r="AE57" i="3"/>
  <c r="AD57" i="3"/>
  <c r="AC57" i="3"/>
  <c r="AB57" i="3"/>
  <c r="AA57" i="3"/>
  <c r="Z57" i="3"/>
  <c r="Y57" i="3"/>
  <c r="U57" i="3"/>
  <c r="T57" i="3"/>
  <c r="S57" i="3"/>
  <c r="R57" i="3"/>
  <c r="Q57" i="3"/>
  <c r="P57" i="3"/>
  <c r="O57" i="3"/>
  <c r="J57" i="3"/>
  <c r="I57" i="3"/>
  <c r="H57" i="3"/>
  <c r="G57" i="3"/>
  <c r="F57" i="3"/>
  <c r="E57" i="3"/>
  <c r="D57" i="3"/>
  <c r="AE56" i="3"/>
  <c r="AD56" i="3"/>
  <c r="AC56" i="3"/>
  <c r="AB56" i="3"/>
  <c r="AA56" i="3"/>
  <c r="Z56" i="3"/>
  <c r="Y56" i="3"/>
  <c r="U56" i="3"/>
  <c r="T56" i="3"/>
  <c r="S56" i="3"/>
  <c r="R56" i="3"/>
  <c r="Q56" i="3"/>
  <c r="P56" i="3"/>
  <c r="O56" i="3"/>
  <c r="J56" i="3"/>
  <c r="I56" i="3"/>
  <c r="H56" i="3"/>
  <c r="G56" i="3"/>
  <c r="F56" i="3"/>
  <c r="E56" i="3"/>
  <c r="D56" i="3"/>
  <c r="AE55" i="3"/>
  <c r="AD55" i="3"/>
  <c r="AC55" i="3"/>
  <c r="AB55" i="3"/>
  <c r="AA55" i="3"/>
  <c r="Z55" i="3"/>
  <c r="Y55" i="3"/>
  <c r="U55" i="3"/>
  <c r="T55" i="3"/>
  <c r="S55" i="3"/>
  <c r="R55" i="3"/>
  <c r="Q55" i="3"/>
  <c r="P55" i="3"/>
  <c r="O55" i="3"/>
  <c r="J55" i="3"/>
  <c r="I55" i="3"/>
  <c r="H55" i="3"/>
  <c r="G55" i="3"/>
  <c r="F55" i="3"/>
  <c r="E55" i="3"/>
  <c r="D55" i="3"/>
  <c r="AE54" i="3"/>
  <c r="AD54" i="3"/>
  <c r="AC54" i="3"/>
  <c r="AB54" i="3"/>
  <c r="AA54" i="3"/>
  <c r="Z54" i="3"/>
  <c r="Y54" i="3"/>
  <c r="U54" i="3"/>
  <c r="T54" i="3"/>
  <c r="S54" i="3"/>
  <c r="R54" i="3"/>
  <c r="Q54" i="3"/>
  <c r="P54" i="3"/>
  <c r="O54" i="3"/>
  <c r="J54" i="3"/>
  <c r="I54" i="3"/>
  <c r="H54" i="3"/>
  <c r="G54" i="3"/>
  <c r="F54" i="3"/>
  <c r="E54" i="3"/>
  <c r="D54" i="3"/>
  <c r="AE53" i="3"/>
  <c r="AD53" i="3"/>
  <c r="AC53" i="3"/>
  <c r="AB53" i="3"/>
  <c r="AA53" i="3"/>
  <c r="Z53" i="3"/>
  <c r="Y53" i="3"/>
  <c r="U53" i="3"/>
  <c r="T53" i="3"/>
  <c r="S53" i="3"/>
  <c r="R53" i="3"/>
  <c r="Q53" i="3"/>
  <c r="P53" i="3"/>
  <c r="O53" i="3"/>
  <c r="J53" i="3"/>
  <c r="I53" i="3"/>
  <c r="H53" i="3"/>
  <c r="G53" i="3"/>
  <c r="F53" i="3"/>
  <c r="E53" i="3"/>
  <c r="D53" i="3"/>
  <c r="AE52" i="3"/>
  <c r="AD52" i="3"/>
  <c r="AC52" i="3"/>
  <c r="AB52" i="3"/>
  <c r="AA52" i="3"/>
  <c r="Z52" i="3"/>
  <c r="Y52" i="3"/>
  <c r="U52" i="3"/>
  <c r="T52" i="3"/>
  <c r="S52" i="3"/>
  <c r="R52" i="3"/>
  <c r="Q52" i="3"/>
  <c r="P52" i="3"/>
  <c r="O52" i="3"/>
  <c r="J52" i="3"/>
  <c r="I52" i="3"/>
  <c r="H52" i="3"/>
  <c r="G52" i="3"/>
  <c r="F52" i="3"/>
  <c r="E52" i="3"/>
  <c r="D52" i="3"/>
  <c r="AE51" i="3"/>
  <c r="AD51" i="3"/>
  <c r="AC51" i="3"/>
  <c r="AB51" i="3"/>
  <c r="AA51" i="3"/>
  <c r="Z51" i="3"/>
  <c r="Y51" i="3"/>
  <c r="U51" i="3"/>
  <c r="T51" i="3"/>
  <c r="S51" i="3"/>
  <c r="R51" i="3"/>
  <c r="Q51" i="3"/>
  <c r="P51" i="3"/>
  <c r="O51" i="3"/>
  <c r="J51" i="3"/>
  <c r="I51" i="3"/>
  <c r="H51" i="3"/>
  <c r="G51" i="3"/>
  <c r="F51" i="3"/>
  <c r="E51" i="3"/>
  <c r="D51" i="3"/>
  <c r="AE50" i="3"/>
  <c r="AD50" i="3"/>
  <c r="AC50" i="3"/>
  <c r="AB50" i="3"/>
  <c r="AA50" i="3"/>
  <c r="Z50" i="3"/>
  <c r="Y50" i="3"/>
  <c r="U50" i="3"/>
  <c r="T50" i="3"/>
  <c r="S50" i="3"/>
  <c r="R50" i="3"/>
  <c r="Q50" i="3"/>
  <c r="P50" i="3"/>
  <c r="O50" i="3"/>
  <c r="J50" i="3"/>
  <c r="I50" i="3"/>
  <c r="H50" i="3"/>
  <c r="G50" i="3"/>
  <c r="F50" i="3"/>
  <c r="E50" i="3"/>
  <c r="D50" i="3"/>
  <c r="AE49" i="3"/>
  <c r="AD49" i="3"/>
  <c r="AC49" i="3"/>
  <c r="AB49" i="3"/>
  <c r="AA49" i="3"/>
  <c r="Z49" i="3"/>
  <c r="Y49" i="3"/>
  <c r="U49" i="3"/>
  <c r="T49" i="3"/>
  <c r="S49" i="3"/>
  <c r="R49" i="3"/>
  <c r="Q49" i="3"/>
  <c r="P49" i="3"/>
  <c r="O49" i="3"/>
  <c r="J49" i="3"/>
  <c r="I49" i="3"/>
  <c r="H49" i="3"/>
  <c r="G49" i="3"/>
  <c r="F49" i="3"/>
  <c r="E49" i="3"/>
  <c r="D49" i="3"/>
  <c r="AD43" i="3"/>
  <c r="AC43" i="3"/>
  <c r="AB43" i="3"/>
  <c r="AA43" i="3"/>
  <c r="Z43" i="3"/>
  <c r="T43" i="3"/>
  <c r="S43" i="3"/>
  <c r="R43" i="3"/>
  <c r="Q43" i="3"/>
  <c r="P43" i="3"/>
  <c r="I43" i="3"/>
  <c r="H43" i="3"/>
  <c r="G43" i="3"/>
  <c r="F43" i="3"/>
  <c r="E43" i="3"/>
  <c r="AD42" i="3"/>
  <c r="AC42" i="3"/>
  <c r="AB42" i="3"/>
  <c r="AA42" i="3"/>
  <c r="Z42" i="3"/>
  <c r="T42" i="3"/>
  <c r="S42" i="3"/>
  <c r="R42" i="3"/>
  <c r="Q42" i="3"/>
  <c r="P42" i="3"/>
  <c r="I42" i="3"/>
  <c r="H42" i="3"/>
  <c r="G42" i="3"/>
  <c r="F42" i="3"/>
  <c r="E42" i="3"/>
  <c r="AD41" i="3"/>
  <c r="AC41" i="3"/>
  <c r="AB41" i="3"/>
  <c r="AA41" i="3"/>
  <c r="Z41" i="3"/>
  <c r="T41" i="3"/>
  <c r="S41" i="3"/>
  <c r="R41" i="3"/>
  <c r="Q41" i="3"/>
  <c r="P41" i="3"/>
  <c r="I41" i="3"/>
  <c r="H41" i="3"/>
  <c r="G41" i="3"/>
  <c r="F41" i="3"/>
  <c r="E41" i="3"/>
  <c r="AD40" i="3"/>
  <c r="AC40" i="3"/>
  <c r="AB40" i="3"/>
  <c r="AA40" i="3"/>
  <c r="Z40" i="3"/>
  <c r="T40" i="3"/>
  <c r="S40" i="3"/>
  <c r="R40" i="3"/>
  <c r="Q40" i="3"/>
  <c r="P40" i="3"/>
  <c r="I40" i="3"/>
  <c r="H40" i="3"/>
  <c r="G40" i="3"/>
  <c r="F40" i="3"/>
  <c r="E40" i="3"/>
  <c r="AD39" i="3"/>
  <c r="AC39" i="3"/>
  <c r="AB39" i="3"/>
  <c r="AA39" i="3"/>
  <c r="Z39" i="3"/>
  <c r="T39" i="3"/>
  <c r="S39" i="3"/>
  <c r="R39" i="3"/>
  <c r="Q39" i="3"/>
  <c r="P39" i="3"/>
  <c r="I39" i="3"/>
  <c r="H39" i="3"/>
  <c r="G39" i="3"/>
  <c r="F39" i="3"/>
  <c r="E39" i="3"/>
  <c r="AD38" i="3"/>
  <c r="AC38" i="3"/>
  <c r="AB38" i="3"/>
  <c r="AA38" i="3"/>
  <c r="Z38" i="3"/>
  <c r="T38" i="3"/>
  <c r="S38" i="3"/>
  <c r="R38" i="3"/>
  <c r="Q38" i="3"/>
  <c r="P38" i="3"/>
  <c r="I38" i="3"/>
  <c r="H38" i="3"/>
  <c r="G38" i="3"/>
  <c r="F38" i="3"/>
  <c r="E38" i="3"/>
  <c r="AD37" i="3"/>
  <c r="AC37" i="3"/>
  <c r="AB37" i="3"/>
  <c r="AA37" i="3"/>
  <c r="Z37" i="3"/>
  <c r="T37" i="3"/>
  <c r="S37" i="3"/>
  <c r="R37" i="3"/>
  <c r="Q37" i="3"/>
  <c r="P37" i="3"/>
  <c r="I37" i="3"/>
  <c r="H37" i="3"/>
  <c r="G37" i="3"/>
  <c r="F37" i="3"/>
  <c r="E37" i="3"/>
  <c r="AD36" i="3"/>
  <c r="AC36" i="3"/>
  <c r="AB36" i="3"/>
  <c r="AA36" i="3"/>
  <c r="Z36" i="3"/>
  <c r="T36" i="3"/>
  <c r="S36" i="3"/>
  <c r="R36" i="3"/>
  <c r="Q36" i="3"/>
  <c r="P36" i="3"/>
  <c r="I36" i="3"/>
  <c r="H36" i="3"/>
  <c r="G36" i="3"/>
  <c r="F36" i="3"/>
  <c r="E36" i="3"/>
  <c r="AD35" i="3"/>
  <c r="AC35" i="3"/>
  <c r="AB35" i="3"/>
  <c r="AA35" i="3"/>
  <c r="Z35" i="3"/>
  <c r="T35" i="3"/>
  <c r="S35" i="3"/>
  <c r="R35" i="3"/>
  <c r="Q35" i="3"/>
  <c r="P35" i="3"/>
  <c r="I35" i="3"/>
  <c r="H35" i="3"/>
  <c r="G35" i="3"/>
  <c r="F35" i="3"/>
  <c r="E35" i="3"/>
  <c r="AD34" i="3"/>
  <c r="AC34" i="3"/>
  <c r="AB34" i="3"/>
  <c r="AA34" i="3"/>
  <c r="Z34" i="3"/>
  <c r="T34" i="3"/>
  <c r="S34" i="3"/>
  <c r="R34" i="3"/>
  <c r="Q34" i="3"/>
  <c r="P34" i="3"/>
  <c r="I34" i="3"/>
  <c r="H34" i="3"/>
  <c r="G34" i="3"/>
  <c r="F34" i="3"/>
  <c r="E34" i="3"/>
  <c r="AD33" i="3"/>
  <c r="AC33" i="3"/>
  <c r="AB33" i="3"/>
  <c r="AA33" i="3"/>
  <c r="Z33" i="3"/>
  <c r="T33" i="3"/>
  <c r="S33" i="3"/>
  <c r="R33" i="3"/>
  <c r="Q33" i="3"/>
  <c r="P33" i="3"/>
  <c r="I33" i="3"/>
  <c r="H33" i="3"/>
  <c r="G33" i="3"/>
  <c r="F33" i="3"/>
  <c r="E33" i="3"/>
  <c r="AD32" i="3"/>
  <c r="AC32" i="3"/>
  <c r="AB32" i="3"/>
  <c r="AA32" i="3"/>
  <c r="Z32" i="3"/>
  <c r="T32" i="3"/>
  <c r="S32" i="3"/>
  <c r="R32" i="3"/>
  <c r="Q32" i="3"/>
  <c r="P32" i="3"/>
  <c r="I32" i="3"/>
  <c r="H32" i="3"/>
  <c r="G32" i="3"/>
  <c r="F32" i="3"/>
  <c r="E32" i="3"/>
  <c r="AD31" i="3"/>
  <c r="AC31" i="3"/>
  <c r="AB31" i="3"/>
  <c r="AA31" i="3"/>
  <c r="Z31" i="3"/>
  <c r="T31" i="3"/>
  <c r="S31" i="3"/>
  <c r="R31" i="3"/>
  <c r="Q31" i="3"/>
  <c r="P31" i="3"/>
  <c r="I31" i="3"/>
  <c r="H31" i="3"/>
  <c r="G31" i="3"/>
  <c r="F31" i="3"/>
  <c r="E31" i="3"/>
  <c r="AD30" i="3"/>
  <c r="AC30" i="3"/>
  <c r="AB30" i="3"/>
  <c r="AA30" i="3"/>
  <c r="Z30" i="3"/>
  <c r="T30" i="3"/>
  <c r="S30" i="3"/>
  <c r="R30" i="3"/>
  <c r="Q30" i="3"/>
  <c r="P30" i="3"/>
  <c r="I30" i="3"/>
  <c r="H30" i="3"/>
  <c r="G30" i="3"/>
  <c r="F30" i="3"/>
  <c r="E30" i="3"/>
  <c r="AD29" i="3"/>
  <c r="AC29" i="3"/>
  <c r="AB29" i="3"/>
  <c r="AA29" i="3"/>
  <c r="Z29" i="3"/>
  <c r="T29" i="3"/>
  <c r="S29" i="3"/>
  <c r="R29" i="3"/>
  <c r="Q29" i="3"/>
  <c r="P29" i="3"/>
  <c r="I29" i="3"/>
  <c r="H29" i="3"/>
  <c r="G29" i="3"/>
  <c r="F29" i="3"/>
  <c r="E29" i="3"/>
  <c r="AD28" i="3"/>
  <c r="AC28" i="3"/>
  <c r="AB28" i="3"/>
  <c r="AA28" i="3"/>
  <c r="Z28" i="3"/>
  <c r="T28" i="3"/>
  <c r="S28" i="3"/>
  <c r="R28" i="3"/>
  <c r="Q28" i="3"/>
  <c r="P28" i="3"/>
  <c r="I28" i="3"/>
  <c r="H28" i="3"/>
  <c r="G28" i="3"/>
  <c r="F28" i="3"/>
  <c r="E28" i="3"/>
  <c r="AF22" i="3"/>
  <c r="AF22" i="3" a="1"/>
  <c r="Z22" i="3"/>
  <c r="V22" i="3"/>
  <c r="V22" i="3" a="1"/>
  <c r="P22" i="3"/>
  <c r="K22" i="3"/>
  <c r="K22" i="3" a="1"/>
  <c r="E22" i="3"/>
  <c r="AF21" i="3"/>
  <c r="AF21" i="3" a="1"/>
  <c r="Z21" i="3"/>
  <c r="V21" i="3"/>
  <c r="V21" i="3" a="1"/>
  <c r="P21" i="3"/>
  <c r="K21" i="3"/>
  <c r="K21" i="3" a="1"/>
  <c r="E21" i="3"/>
  <c r="AF20" i="3"/>
  <c r="AF20" i="3" a="1"/>
  <c r="Z20" i="3"/>
  <c r="V20" i="3"/>
  <c r="V20" i="3" a="1"/>
  <c r="P20" i="3"/>
  <c r="K20" i="3"/>
  <c r="K20" i="3" a="1"/>
  <c r="E20" i="3"/>
  <c r="AF19" i="3"/>
  <c r="AF19" i="3" a="1"/>
  <c r="Z19" i="3"/>
  <c r="V19" i="3"/>
  <c r="V19" i="3" a="1"/>
  <c r="P19" i="3"/>
  <c r="K19" i="3"/>
  <c r="K19" i="3" a="1"/>
  <c r="E19" i="3"/>
  <c r="AF18" i="3"/>
  <c r="AF18" i="3" a="1"/>
  <c r="Z18" i="3"/>
  <c r="V18" i="3"/>
  <c r="V18" i="3" a="1"/>
  <c r="P18" i="3"/>
  <c r="K18" i="3"/>
  <c r="K18" i="3" a="1"/>
  <c r="E18" i="3"/>
  <c r="AF17" i="3"/>
  <c r="AF17" i="3" a="1"/>
  <c r="Z17" i="3"/>
  <c r="V17" i="3"/>
  <c r="V17" i="3" a="1"/>
  <c r="P17" i="3"/>
  <c r="K17" i="3"/>
  <c r="K17" i="3" a="1"/>
  <c r="E17" i="3"/>
  <c r="AF16" i="3"/>
  <c r="AF16" i="3" a="1"/>
  <c r="Z16" i="3"/>
  <c r="V16" i="3"/>
  <c r="V16" i="3" a="1"/>
  <c r="P16" i="3"/>
  <c r="K16" i="3"/>
  <c r="K16" i="3" a="1"/>
  <c r="E16" i="3"/>
  <c r="AF15" i="3"/>
  <c r="AF15" i="3" a="1"/>
  <c r="Z15" i="3"/>
  <c r="V15" i="3"/>
  <c r="V15" i="3" a="1"/>
  <c r="P15" i="3"/>
  <c r="K15" i="3"/>
  <c r="K15" i="3" a="1"/>
  <c r="E15" i="3"/>
  <c r="AF14" i="3"/>
  <c r="AF14" i="3" a="1"/>
  <c r="Z14" i="3"/>
  <c r="V14" i="3"/>
  <c r="V14" i="3" a="1"/>
  <c r="P14" i="3"/>
  <c r="K14" i="3"/>
  <c r="K14" i="3" a="1"/>
  <c r="E14" i="3"/>
  <c r="AF13" i="3"/>
  <c r="AF13" i="3" a="1"/>
  <c r="Z13" i="3"/>
  <c r="V13" i="3"/>
  <c r="V13" i="3" a="1"/>
  <c r="P13" i="3"/>
  <c r="K13" i="3"/>
  <c r="K13" i="3" a="1"/>
  <c r="E13" i="3"/>
  <c r="AF12" i="3"/>
  <c r="AF12" i="3" a="1"/>
  <c r="Z12" i="3"/>
  <c r="V12" i="3"/>
  <c r="V12" i="3" a="1"/>
  <c r="P12" i="3"/>
  <c r="K12" i="3"/>
  <c r="K12" i="3" a="1"/>
  <c r="E12" i="3"/>
  <c r="AF11" i="3"/>
  <c r="AF11" i="3" a="1"/>
  <c r="Z11" i="3"/>
  <c r="V11" i="3"/>
  <c r="V11" i="3" a="1"/>
  <c r="P11" i="3"/>
  <c r="K11" i="3"/>
  <c r="K11" i="3" a="1"/>
  <c r="E11" i="3"/>
  <c r="AF10" i="3"/>
  <c r="AF10" i="3" a="1"/>
  <c r="Z10" i="3"/>
  <c r="V10" i="3"/>
  <c r="V10" i="3" a="1"/>
  <c r="P10" i="3"/>
  <c r="K10" i="3"/>
  <c r="K10" i="3" a="1"/>
  <c r="E10" i="3"/>
  <c r="AF9" i="3"/>
  <c r="AF9" i="3" a="1"/>
  <c r="Z9" i="3"/>
  <c r="V9" i="3"/>
  <c r="V9" i="3" a="1"/>
  <c r="P9" i="3"/>
  <c r="K9" i="3"/>
  <c r="K9" i="3" a="1"/>
  <c r="E9" i="3"/>
  <c r="AF8" i="3"/>
  <c r="AF8" i="3" a="1"/>
  <c r="Z8" i="3"/>
  <c r="V8" i="3"/>
  <c r="V8" i="3" a="1"/>
  <c r="P8" i="3"/>
  <c r="K8" i="3"/>
  <c r="K8" i="3" a="1"/>
  <c r="E8" i="3"/>
  <c r="AF7" i="3"/>
  <c r="AF7" i="3" a="1"/>
  <c r="Z7" i="3"/>
  <c r="V7" i="3"/>
  <c r="V7" i="3" a="1"/>
  <c r="P7" i="3"/>
  <c r="K7" i="3"/>
  <c r="K7" i="3" a="1"/>
  <c r="E7" i="3"/>
  <c r="AI196" i="4"/>
  <c r="AH196" i="4"/>
  <c r="AG196" i="4"/>
  <c r="AD196" i="4"/>
  <c r="AC196" i="4"/>
  <c r="Y196" i="4"/>
  <c r="X196" i="4"/>
  <c r="W196" i="4"/>
  <c r="T196" i="4"/>
  <c r="P196" i="4"/>
  <c r="O196" i="4"/>
  <c r="N196" i="4"/>
  <c r="K196" i="4"/>
  <c r="G196" i="4"/>
  <c r="F196" i="4"/>
  <c r="E196" i="4"/>
  <c r="B196" i="4"/>
  <c r="AI102" i="4"/>
  <c r="AH102" i="4"/>
  <c r="AG102" i="4"/>
  <c r="AD102" i="4"/>
  <c r="AC102" i="4"/>
  <c r="Y102" i="4"/>
  <c r="X102" i="4"/>
  <c r="W102" i="4"/>
  <c r="U102" i="4"/>
  <c r="T102" i="4"/>
  <c r="P102" i="4"/>
  <c r="O102" i="4"/>
  <c r="N102" i="4"/>
  <c r="L102" i="4"/>
  <c r="K102" i="4"/>
  <c r="G102" i="4"/>
  <c r="F102" i="4"/>
  <c r="E102" i="4"/>
  <c r="C102" i="4"/>
  <c r="B102" i="4"/>
  <c r="AG192" i="4"/>
  <c r="W192" i="4"/>
  <c r="V286" i="4"/>
  <c r="Z286" i="4" s="1"/>
  <c r="M286" i="4"/>
  <c r="Q286" i="4" s="1"/>
  <c r="D286" i="4"/>
  <c r="H286" i="4" s="1"/>
  <c r="AG191" i="4"/>
  <c r="W191" i="4"/>
  <c r="N191" i="4"/>
  <c r="E191" i="4"/>
  <c r="W190" i="4"/>
  <c r="N190" i="4"/>
  <c r="E190" i="4"/>
  <c r="AG189" i="4"/>
  <c r="N189" i="4"/>
  <c r="E189" i="4"/>
  <c r="AG188" i="4"/>
  <c r="W188" i="4"/>
  <c r="N188" i="4"/>
  <c r="AG187" i="4"/>
  <c r="W187" i="4"/>
  <c r="N187" i="4"/>
  <c r="E187" i="4"/>
  <c r="W186" i="4"/>
  <c r="N186" i="4"/>
  <c r="E186" i="4"/>
  <c r="AG185" i="4"/>
  <c r="N185" i="4"/>
  <c r="E185" i="4"/>
  <c r="AG184" i="4"/>
  <c r="W184" i="4"/>
  <c r="N184" i="4"/>
  <c r="AG183" i="4"/>
  <c r="W183" i="4"/>
  <c r="N183" i="4"/>
  <c r="E183" i="4"/>
  <c r="W182" i="4"/>
  <c r="N182" i="4"/>
  <c r="E182" i="4"/>
  <c r="AG181" i="4"/>
  <c r="N181" i="4"/>
  <c r="E181" i="4"/>
  <c r="AG180" i="4"/>
  <c r="W180" i="4"/>
  <c r="N180" i="4"/>
  <c r="AG179" i="4"/>
  <c r="W179" i="4"/>
  <c r="N179" i="4"/>
  <c r="E179" i="4"/>
  <c r="W178" i="4"/>
  <c r="N178" i="4"/>
  <c r="E178" i="4"/>
  <c r="AG177" i="4"/>
  <c r="N177" i="4"/>
  <c r="E177" i="4"/>
  <c r="AG176" i="4"/>
  <c r="W176" i="4"/>
  <c r="N176" i="4"/>
  <c r="AG175" i="4"/>
  <c r="W175" i="4"/>
  <c r="N175" i="4"/>
  <c r="E175" i="4"/>
  <c r="W174" i="4"/>
  <c r="N174" i="4"/>
  <c r="E174" i="4"/>
  <c r="AG173" i="4"/>
  <c r="N173" i="4"/>
  <c r="E173" i="4"/>
  <c r="AG172" i="4"/>
  <c r="W172" i="4"/>
  <c r="N172" i="4"/>
  <c r="AG171" i="4"/>
  <c r="W171" i="4"/>
  <c r="N171" i="4"/>
  <c r="E171" i="4"/>
  <c r="W170" i="4"/>
  <c r="N170" i="4"/>
  <c r="E170" i="4"/>
  <c r="AG169" i="4"/>
  <c r="N169" i="4"/>
  <c r="E169" i="4"/>
  <c r="AG168" i="4"/>
  <c r="W168" i="4"/>
  <c r="N168" i="4"/>
  <c r="AG167" i="4"/>
  <c r="W167" i="4"/>
  <c r="N167" i="4"/>
  <c r="E167" i="4"/>
  <c r="W166" i="4"/>
  <c r="N166" i="4"/>
  <c r="E166" i="4"/>
  <c r="AG165" i="4"/>
  <c r="N165" i="4"/>
  <c r="E165" i="4"/>
  <c r="AG164" i="4"/>
  <c r="W164" i="4"/>
  <c r="N164" i="4"/>
  <c r="AG163" i="4"/>
  <c r="W163" i="4"/>
  <c r="N163" i="4"/>
  <c r="E163" i="4"/>
  <c r="AF256" i="4"/>
  <c r="AJ256" i="4" s="1"/>
  <c r="AL66" i="4" s="1"/>
  <c r="W162" i="4"/>
  <c r="V256" i="4"/>
  <c r="Z256" i="4" s="1"/>
  <c r="N162" i="4"/>
  <c r="M256" i="4"/>
  <c r="Q256" i="4" s="1"/>
  <c r="E162" i="4"/>
  <c r="D256" i="4"/>
  <c r="H256" i="4" s="1"/>
  <c r="AG161" i="4"/>
  <c r="V255" i="4"/>
  <c r="Z255" i="4" s="1"/>
  <c r="N161" i="4"/>
  <c r="M255" i="4"/>
  <c r="Q255" i="4" s="1"/>
  <c r="E161" i="4"/>
  <c r="D255" i="4"/>
  <c r="H255" i="4" s="1"/>
  <c r="AG160" i="4"/>
  <c r="AF254" i="4"/>
  <c r="AJ254" i="4" s="1"/>
  <c r="AL64" i="4" s="1"/>
  <c r="W160" i="4"/>
  <c r="N160" i="4"/>
  <c r="M254" i="4"/>
  <c r="Q254" i="4" s="1"/>
  <c r="D254" i="4"/>
  <c r="H254" i="4" s="1"/>
  <c r="AG159" i="4"/>
  <c r="AF253" i="4"/>
  <c r="AJ253" i="4" s="1"/>
  <c r="AL63" i="4" s="1"/>
  <c r="W159" i="4"/>
  <c r="V253" i="4"/>
  <c r="Z253" i="4" s="1"/>
  <c r="N159" i="4"/>
  <c r="M253" i="4"/>
  <c r="Q253" i="4" s="1"/>
  <c r="E159" i="4"/>
  <c r="D253" i="4"/>
  <c r="H253" i="4" s="1"/>
  <c r="AF252" i="4"/>
  <c r="AJ252" i="4" s="1"/>
  <c r="AL62" i="4" s="1"/>
  <c r="W158" i="4"/>
  <c r="V252" i="4"/>
  <c r="Z252" i="4" s="1"/>
  <c r="N158" i="4"/>
  <c r="M252" i="4"/>
  <c r="Q252" i="4" s="1"/>
  <c r="E158" i="4"/>
  <c r="D252" i="4"/>
  <c r="H252" i="4" s="1"/>
  <c r="AG157" i="4"/>
  <c r="V251" i="4"/>
  <c r="Z251" i="4" s="1"/>
  <c r="M251" i="4"/>
  <c r="Q251" i="4" s="1"/>
  <c r="E157" i="4"/>
  <c r="D251" i="4"/>
  <c r="H251" i="4" s="1"/>
  <c r="AG156" i="4"/>
  <c r="AF250" i="4"/>
  <c r="AJ250" i="4" s="1"/>
  <c r="AL60" i="4" s="1"/>
  <c r="W156" i="4"/>
  <c r="N156" i="4"/>
  <c r="M250" i="4"/>
  <c r="Q250" i="4" s="1"/>
  <c r="D250" i="4"/>
  <c r="H250" i="4" s="1"/>
  <c r="AG155" i="4"/>
  <c r="AF249" i="4"/>
  <c r="AJ249" i="4" s="1"/>
  <c r="AL59" i="4" s="1"/>
  <c r="W155" i="4"/>
  <c r="V249" i="4"/>
  <c r="Z249" i="4" s="1"/>
  <c r="N155" i="4"/>
  <c r="M249" i="4"/>
  <c r="Q249" i="4" s="1"/>
  <c r="E155" i="4"/>
  <c r="D249" i="4"/>
  <c r="H249" i="4" s="1"/>
  <c r="AF248" i="4"/>
  <c r="AJ248" i="4" s="1"/>
  <c r="AL58" i="4" s="1"/>
  <c r="W154" i="4"/>
  <c r="V248" i="4"/>
  <c r="Z248" i="4" s="1"/>
  <c r="N154" i="4"/>
  <c r="M248" i="4"/>
  <c r="Q248" i="4" s="1"/>
  <c r="E154" i="4"/>
  <c r="D248" i="4"/>
  <c r="H248" i="4" s="1"/>
  <c r="AG153" i="4"/>
  <c r="V247" i="4"/>
  <c r="Z247" i="4" s="1"/>
  <c r="M247" i="4"/>
  <c r="Q247" i="4" s="1"/>
  <c r="E153" i="4"/>
  <c r="D247" i="4"/>
  <c r="H247" i="4" s="1"/>
  <c r="AG152" i="4"/>
  <c r="AF246" i="4"/>
  <c r="AJ246" i="4" s="1"/>
  <c r="AL56" i="4" s="1"/>
  <c r="W152" i="4"/>
  <c r="N152" i="4"/>
  <c r="D246" i="4"/>
  <c r="H246" i="4" s="1"/>
  <c r="AG151" i="4"/>
  <c r="AF245" i="4"/>
  <c r="AJ245" i="4" s="1"/>
  <c r="AL55" i="4" s="1"/>
  <c r="W151" i="4"/>
  <c r="V245" i="4"/>
  <c r="Z245" i="4" s="1"/>
  <c r="N151" i="4"/>
  <c r="M245" i="4"/>
  <c r="Q245" i="4" s="1"/>
  <c r="E151" i="4"/>
  <c r="D245" i="4"/>
  <c r="H245" i="4" s="1"/>
  <c r="AF244" i="4"/>
  <c r="W150" i="4"/>
  <c r="V244" i="4"/>
  <c r="N150" i="4"/>
  <c r="M244" i="4"/>
  <c r="E150" i="4"/>
  <c r="D244" i="4"/>
  <c r="AG149" i="4"/>
  <c r="V243" i="4"/>
  <c r="M243" i="4"/>
  <c r="E149" i="4"/>
  <c r="D243" i="4"/>
  <c r="AG148" i="4"/>
  <c r="AF242" i="4"/>
  <c r="W148" i="4"/>
  <c r="N148" i="4"/>
  <c r="M242" i="4"/>
  <c r="D242" i="4"/>
  <c r="AG147" i="4"/>
  <c r="AF241" i="4"/>
  <c r="W147" i="4"/>
  <c r="V241" i="4"/>
  <c r="N147" i="4"/>
  <c r="M241" i="4"/>
  <c r="E147" i="4"/>
  <c r="D241" i="4"/>
  <c r="AF240" i="4"/>
  <c r="W146" i="4"/>
  <c r="V240" i="4"/>
  <c r="N146" i="4"/>
  <c r="M240" i="4"/>
  <c r="E146" i="4"/>
  <c r="D240" i="4"/>
  <c r="V239" i="4"/>
  <c r="M239" i="4"/>
  <c r="E145" i="4"/>
  <c r="D239" i="4"/>
  <c r="AG144" i="4"/>
  <c r="AF238" i="4"/>
  <c r="N144" i="4"/>
  <c r="E144" i="4"/>
  <c r="D238" i="4"/>
  <c r="AG143" i="4"/>
  <c r="V237" i="4"/>
  <c r="M237" i="4"/>
  <c r="D237" i="4"/>
  <c r="AF236" i="4"/>
  <c r="W142" i="4"/>
  <c r="N142" i="4"/>
  <c r="M236" i="4"/>
  <c r="D236" i="4"/>
  <c r="W141" i="4"/>
  <c r="V235" i="4"/>
  <c r="M235" i="4"/>
  <c r="D235" i="4"/>
  <c r="AG140" i="4"/>
  <c r="AF234" i="4"/>
  <c r="N140" i="4"/>
  <c r="M234" i="4"/>
  <c r="E140" i="4"/>
  <c r="D234" i="4"/>
  <c r="AF233" i="4"/>
  <c r="W139" i="4"/>
  <c r="V233" i="4"/>
  <c r="N139" i="4"/>
  <c r="M233" i="4"/>
  <c r="E139" i="4"/>
  <c r="D233" i="4"/>
  <c r="AF232" i="4"/>
  <c r="W138" i="4"/>
  <c r="V232" i="4"/>
  <c r="N138" i="4"/>
  <c r="M232" i="4"/>
  <c r="E138" i="4"/>
  <c r="D232" i="4"/>
  <c r="AG137" i="4"/>
  <c r="V231" i="4"/>
  <c r="N137" i="4"/>
  <c r="M231" i="4"/>
  <c r="E137" i="4"/>
  <c r="D231" i="4"/>
  <c r="AG136" i="4"/>
  <c r="AF230" i="4"/>
  <c r="W136" i="4"/>
  <c r="N136" i="4"/>
  <c r="M230" i="4"/>
  <c r="D230" i="4"/>
  <c r="AG135" i="4"/>
  <c r="AF229" i="4"/>
  <c r="W135" i="4"/>
  <c r="V229" i="4"/>
  <c r="N135" i="4"/>
  <c r="M229" i="4"/>
  <c r="E135" i="4"/>
  <c r="D229" i="4"/>
  <c r="AF228" i="4"/>
  <c r="W134" i="4"/>
  <c r="V228" i="4"/>
  <c r="N134" i="4"/>
  <c r="M228" i="4"/>
  <c r="E134" i="4"/>
  <c r="D228" i="4"/>
  <c r="AG133" i="4"/>
  <c r="V227" i="4"/>
  <c r="N133" i="4"/>
  <c r="M227" i="4"/>
  <c r="E133" i="4"/>
  <c r="D227" i="4"/>
  <c r="AG132" i="4"/>
  <c r="AF226" i="4"/>
  <c r="AJ226" i="4" s="1"/>
  <c r="AL36" i="4" s="1"/>
  <c r="W132" i="4"/>
  <c r="N132" i="4"/>
  <c r="M226" i="4"/>
  <c r="Q226" i="4" s="1"/>
  <c r="D226" i="4"/>
  <c r="H226" i="4" s="1"/>
  <c r="AG131" i="4"/>
  <c r="AF225" i="4"/>
  <c r="AJ225" i="4" s="1"/>
  <c r="AL35" i="4" s="1"/>
  <c r="W131" i="4"/>
  <c r="V225" i="4"/>
  <c r="Z225" i="4" s="1"/>
  <c r="N131" i="4"/>
  <c r="M225" i="4"/>
  <c r="Q225" i="4" s="1"/>
  <c r="E131" i="4"/>
  <c r="D225" i="4"/>
  <c r="H225" i="4" s="1"/>
  <c r="AF224" i="4"/>
  <c r="AJ224" i="4" s="1"/>
  <c r="AL34" i="4" s="1"/>
  <c r="W130" i="4"/>
  <c r="V224" i="4"/>
  <c r="Z224" i="4" s="1"/>
  <c r="N130" i="4"/>
  <c r="M224" i="4"/>
  <c r="Q224" i="4" s="1"/>
  <c r="E130" i="4"/>
  <c r="E224" i="4" s="1"/>
  <c r="D224" i="4"/>
  <c r="H224" i="4" s="1"/>
  <c r="AG129" i="4"/>
  <c r="V223" i="4"/>
  <c r="Z223" i="4" s="1"/>
  <c r="N129" i="4"/>
  <c r="M223" i="4"/>
  <c r="Q223" i="4" s="1"/>
  <c r="E129" i="4"/>
  <c r="D223" i="4"/>
  <c r="H223" i="4" s="1"/>
  <c r="AG128" i="4"/>
  <c r="AF222" i="4"/>
  <c r="AJ222" i="4" s="1"/>
  <c r="AL32" i="4" s="1"/>
  <c r="W128" i="4"/>
  <c r="N128" i="4"/>
  <c r="M222" i="4"/>
  <c r="Q222" i="4" s="1"/>
  <c r="D222" i="4"/>
  <c r="H222" i="4" s="1"/>
  <c r="AG127" i="4"/>
  <c r="AF221" i="4"/>
  <c r="AJ221" i="4" s="1"/>
  <c r="AL31" i="4" s="1"/>
  <c r="W127" i="4"/>
  <c r="V221" i="4"/>
  <c r="Z221" i="4" s="1"/>
  <c r="N127" i="4"/>
  <c r="M221" i="4"/>
  <c r="Q221" i="4" s="1"/>
  <c r="K221" i="4"/>
  <c r="E127" i="4"/>
  <c r="D221" i="4"/>
  <c r="H221" i="4" s="1"/>
  <c r="AF220" i="4"/>
  <c r="AJ220" i="4" s="1"/>
  <c r="AL30" i="4" s="1"/>
  <c r="W126" i="4"/>
  <c r="V220" i="4"/>
  <c r="Z220" i="4" s="1"/>
  <c r="N126" i="4"/>
  <c r="M220" i="4"/>
  <c r="Q220" i="4" s="1"/>
  <c r="E126" i="4"/>
  <c r="D220" i="4"/>
  <c r="H220" i="4" s="1"/>
  <c r="AG125" i="4"/>
  <c r="V219" i="4"/>
  <c r="Z219" i="4" s="1"/>
  <c r="N125" i="4"/>
  <c r="M219" i="4"/>
  <c r="Q219" i="4" s="1"/>
  <c r="E125" i="4"/>
  <c r="D219" i="4"/>
  <c r="H219" i="4" s="1"/>
  <c r="AG124" i="4"/>
  <c r="AF218" i="4"/>
  <c r="AJ218" i="4" s="1"/>
  <c r="AL28" i="4" s="1"/>
  <c r="W124" i="4"/>
  <c r="N124" i="4"/>
  <c r="M218" i="4"/>
  <c r="Q218" i="4" s="1"/>
  <c r="D218" i="4"/>
  <c r="H218" i="4" s="1"/>
  <c r="AG123" i="4"/>
  <c r="AF217" i="4"/>
  <c r="AJ217" i="4" s="1"/>
  <c r="AL27" i="4" s="1"/>
  <c r="W123" i="4"/>
  <c r="V217" i="4"/>
  <c r="Z217" i="4" s="1"/>
  <c r="N123" i="4"/>
  <c r="M217" i="4"/>
  <c r="Q217" i="4" s="1"/>
  <c r="E123" i="4"/>
  <c r="D217" i="4"/>
  <c r="H217" i="4" s="1"/>
  <c r="AF216" i="4"/>
  <c r="W122" i="4"/>
  <c r="V216" i="4"/>
  <c r="N122" i="4"/>
  <c r="M216" i="4"/>
  <c r="E122" i="4"/>
  <c r="D216" i="4"/>
  <c r="AG120" i="4"/>
  <c r="W120" i="4"/>
  <c r="N120" i="4"/>
  <c r="B210" i="4"/>
  <c r="W114" i="4"/>
  <c r="N114" i="4"/>
  <c r="E114" i="4"/>
  <c r="W110" i="4"/>
  <c r="N110" i="4"/>
  <c r="E110" i="4"/>
  <c r="AG109" i="4"/>
  <c r="AG203" i="4" s="1"/>
  <c r="N109" i="4"/>
  <c r="E109" i="4"/>
  <c r="AG108" i="4"/>
  <c r="W108" i="4"/>
  <c r="N108" i="4"/>
  <c r="AG107" i="4"/>
  <c r="W107" i="4"/>
  <c r="N107" i="4"/>
  <c r="E107" i="4"/>
  <c r="W106" i="4"/>
  <c r="N106" i="4"/>
  <c r="E106" i="4"/>
  <c r="N105" i="4"/>
  <c r="E105" i="4"/>
  <c r="W104" i="4"/>
  <c r="N104" i="4"/>
  <c r="E104" i="4"/>
  <c r="AJ7" i="4"/>
  <c r="AI7" i="4"/>
  <c r="AH7" i="4"/>
  <c r="AG103" i="4" s="1"/>
  <c r="W103" i="4"/>
  <c r="U7" i="4"/>
  <c r="T7" i="4"/>
  <c r="Q7" i="4"/>
  <c r="P7" i="4"/>
  <c r="O7" i="4"/>
  <c r="N103" i="4" s="1"/>
  <c r="N197" i="4" s="1"/>
  <c r="L7" i="4"/>
  <c r="K7" i="4"/>
  <c r="E103" i="4"/>
  <c r="C7" i="4"/>
  <c r="B7" i="4"/>
  <c r="A7" i="4"/>
  <c r="AC7" i="4" s="1"/>
  <c r="AJ6" i="4"/>
  <c r="AI6" i="4"/>
  <c r="AH6" i="4"/>
  <c r="AC6" i="4"/>
  <c r="Z6" i="4"/>
  <c r="Y6" i="4"/>
  <c r="X6" i="4"/>
  <c r="Q6" i="4"/>
  <c r="P6" i="4"/>
  <c r="O6" i="4"/>
  <c r="H6" i="4"/>
  <c r="G6" i="4"/>
  <c r="F6" i="4"/>
  <c r="AG112" i="6"/>
  <c r="AE96" i="4" s="1"/>
  <c r="AF112" i="6"/>
  <c r="AE112" i="6"/>
  <c r="AD96" i="4" s="1"/>
  <c r="AG111" i="6"/>
  <c r="AE95" i="4" s="1"/>
  <c r="AF111" i="6"/>
  <c r="AE111" i="6"/>
  <c r="AD95" i="4" s="1"/>
  <c r="R111" i="6" a="1"/>
  <c r="R111" i="6" s="1"/>
  <c r="J111" i="6"/>
  <c r="AG110" i="6"/>
  <c r="AE94" i="4" s="1"/>
  <c r="AF110" i="6"/>
  <c r="AE110" i="6"/>
  <c r="AD94" i="4" s="1"/>
  <c r="R110" i="6" a="1"/>
  <c r="R110" i="6" s="1"/>
  <c r="J110" i="6"/>
  <c r="AG109" i="6"/>
  <c r="AE93" i="4" s="1"/>
  <c r="AF109" i="6"/>
  <c r="AE109" i="6"/>
  <c r="AD93" i="4" s="1"/>
  <c r="AG108" i="6"/>
  <c r="AE92" i="4" s="1"/>
  <c r="AF108" i="6"/>
  <c r="AE108" i="6"/>
  <c r="AD92" i="4" s="1"/>
  <c r="R108" i="6" a="1"/>
  <c r="R108" i="6" s="1"/>
  <c r="J108" i="6"/>
  <c r="AG107" i="6"/>
  <c r="AE91" i="4" s="1"/>
  <c r="AF107" i="6"/>
  <c r="AE107" i="6"/>
  <c r="AD91" i="4" s="1"/>
  <c r="R107" i="6" a="1"/>
  <c r="R107" i="6" s="1"/>
  <c r="J107" i="6"/>
  <c r="AG106" i="6"/>
  <c r="AE90" i="4" s="1"/>
  <c r="AF106" i="6"/>
  <c r="AE106" i="6"/>
  <c r="AD90" i="4" s="1"/>
  <c r="R106" i="6" a="1"/>
  <c r="R106" i="6" s="1"/>
  <c r="J106" i="6"/>
  <c r="AG105" i="6"/>
  <c r="AE89" i="4" s="1"/>
  <c r="AF105" i="6"/>
  <c r="AE105" i="6"/>
  <c r="AD89" i="4" s="1"/>
  <c r="AG104" i="6"/>
  <c r="AE88" i="4" s="1"/>
  <c r="AF104" i="6"/>
  <c r="AE104" i="6"/>
  <c r="AD88" i="4" s="1"/>
  <c r="AG103" i="6"/>
  <c r="AE87" i="4" s="1"/>
  <c r="AF103" i="6"/>
  <c r="AE103" i="6"/>
  <c r="AD87" i="4" s="1"/>
  <c r="R103" i="6" a="1"/>
  <c r="R103" i="6" s="1"/>
  <c r="J103" i="6"/>
  <c r="AG102" i="6"/>
  <c r="AE86" i="4" s="1"/>
  <c r="AF102" i="6"/>
  <c r="AE102" i="6"/>
  <c r="AD86" i="4" s="1"/>
  <c r="R102" i="6" a="1"/>
  <c r="R102" i="6" s="1"/>
  <c r="J102" i="6"/>
  <c r="AG101" i="6"/>
  <c r="AE85" i="4" s="1"/>
  <c r="AF101" i="6"/>
  <c r="AE101" i="6"/>
  <c r="AD85" i="4" s="1"/>
  <c r="R101" i="6" a="1"/>
  <c r="R101" i="6" s="1"/>
  <c r="J101" i="6"/>
  <c r="AG100" i="6"/>
  <c r="AE84" i="4" s="1"/>
  <c r="AF100" i="6"/>
  <c r="AE100" i="6"/>
  <c r="AD84" i="4" s="1"/>
  <c r="R100" i="6" a="1"/>
  <c r="R100" i="6" s="1"/>
  <c r="J100" i="6"/>
  <c r="AG99" i="6"/>
  <c r="AE83" i="4" s="1"/>
  <c r="AF99" i="6"/>
  <c r="AE99" i="6"/>
  <c r="AD83" i="4" s="1"/>
  <c r="R99" i="6" a="1"/>
  <c r="R99" i="6" s="1"/>
  <c r="J99" i="6"/>
  <c r="AG98" i="6"/>
  <c r="AE82" i="4" s="1"/>
  <c r="AF98" i="6"/>
  <c r="AE98" i="6"/>
  <c r="AD82" i="4" s="1"/>
  <c r="AG97" i="6"/>
  <c r="AE81" i="4" s="1"/>
  <c r="AF97" i="6"/>
  <c r="AE97" i="6"/>
  <c r="AD81" i="4" s="1"/>
  <c r="AG96" i="6"/>
  <c r="AE80" i="4" s="1"/>
  <c r="AF96" i="6"/>
  <c r="AE96" i="6"/>
  <c r="AD80" i="4" s="1"/>
  <c r="AG95" i="6"/>
  <c r="AE79" i="4" s="1"/>
  <c r="AF95" i="6"/>
  <c r="AE95" i="6"/>
  <c r="AD79" i="4" s="1"/>
  <c r="R95" i="6" a="1"/>
  <c r="R95" i="6" s="1"/>
  <c r="J95" i="6"/>
  <c r="AG94" i="6"/>
  <c r="AE78" i="4" s="1"/>
  <c r="AF94" i="6"/>
  <c r="AE94" i="6"/>
  <c r="AD78" i="4" s="1"/>
  <c r="R94" i="6" a="1"/>
  <c r="R94" i="6" s="1"/>
  <c r="J94" i="6"/>
  <c r="AG93" i="6"/>
  <c r="AE77" i="4" s="1"/>
  <c r="AF93" i="6"/>
  <c r="AE93" i="6"/>
  <c r="AD77" i="4" s="1"/>
  <c r="R93" i="6" a="1"/>
  <c r="R93" i="6" s="1"/>
  <c r="J93" i="6"/>
  <c r="AG92" i="6"/>
  <c r="AE76" i="4" s="1"/>
  <c r="AF92" i="6"/>
  <c r="AE92" i="6"/>
  <c r="AD76" i="4" s="1"/>
  <c r="R92" i="6" a="1"/>
  <c r="R92" i="6" s="1"/>
  <c r="J92" i="6"/>
  <c r="AG91" i="6"/>
  <c r="AE75" i="4" s="1"/>
  <c r="AF91" i="6"/>
  <c r="AE91" i="6"/>
  <c r="AD75" i="4" s="1"/>
  <c r="R91" i="6" a="1"/>
  <c r="R91" i="6" s="1"/>
  <c r="J91" i="6"/>
  <c r="AG90" i="6"/>
  <c r="AE74" i="4" s="1"/>
  <c r="AF90" i="6"/>
  <c r="AE90" i="6"/>
  <c r="AD74" i="4" s="1"/>
  <c r="R90" i="6" a="1"/>
  <c r="R90" i="6" s="1"/>
  <c r="J90" i="6"/>
  <c r="AG89" i="6"/>
  <c r="AE73" i="4" s="1"/>
  <c r="AF89" i="6"/>
  <c r="AE89" i="6"/>
  <c r="AD73" i="4" s="1"/>
  <c r="R89" i="6" a="1"/>
  <c r="R89" i="6" s="1"/>
  <c r="J89" i="6"/>
  <c r="AG88" i="6"/>
  <c r="AE72" i="4" s="1"/>
  <c r="AF88" i="6"/>
  <c r="AE88" i="6"/>
  <c r="AD72" i="4" s="1"/>
  <c r="AG87" i="6"/>
  <c r="AE71" i="4" s="1"/>
  <c r="AF87" i="6"/>
  <c r="AE87" i="6"/>
  <c r="AD71" i="4" s="1"/>
  <c r="AG86" i="6"/>
  <c r="AE70" i="4" s="1"/>
  <c r="AF86" i="6"/>
  <c r="AE86" i="6"/>
  <c r="AD70" i="4" s="1"/>
  <c r="AG85" i="6"/>
  <c r="AE69" i="4" s="1"/>
  <c r="AF85" i="6"/>
  <c r="AE85" i="6"/>
  <c r="AD69" i="4" s="1"/>
  <c r="R85" i="6" a="1"/>
  <c r="R85" i="6" s="1"/>
  <c r="J85" i="6"/>
  <c r="AG84" i="6"/>
  <c r="AE68" i="4" s="1"/>
  <c r="AF84" i="6"/>
  <c r="AE84" i="6"/>
  <c r="AD68" i="4" s="1"/>
  <c r="R84" i="6" a="1"/>
  <c r="R84" i="6" s="1"/>
  <c r="J84" i="6"/>
  <c r="AG83" i="6"/>
  <c r="AE67" i="4" s="1"/>
  <c r="AF83" i="6"/>
  <c r="AE83" i="6"/>
  <c r="AD67" i="4" s="1"/>
  <c r="R83" i="6" a="1"/>
  <c r="R83" i="6" s="1"/>
  <c r="J83" i="6"/>
  <c r="AG82" i="6"/>
  <c r="AE66" i="4" s="1"/>
  <c r="AF82" i="6"/>
  <c r="AE82" i="6"/>
  <c r="AD66" i="4" s="1"/>
  <c r="AG81" i="6"/>
  <c r="AE65" i="4" s="1"/>
  <c r="AF81" i="6"/>
  <c r="AE81" i="6"/>
  <c r="AD65" i="4" s="1"/>
  <c r="AG80" i="6"/>
  <c r="AE64" i="4" s="1"/>
  <c r="AF80" i="6"/>
  <c r="AE80" i="6"/>
  <c r="AD64" i="4" s="1"/>
  <c r="AG79" i="6"/>
  <c r="AE63" i="4" s="1"/>
  <c r="AF79" i="6"/>
  <c r="AE79" i="6"/>
  <c r="AD63" i="4" s="1"/>
  <c r="AG78" i="6"/>
  <c r="AE62" i="4" s="1"/>
  <c r="AF78" i="6"/>
  <c r="AE78" i="6"/>
  <c r="AD62" i="4" s="1"/>
  <c r="AG77" i="6"/>
  <c r="AE61" i="4" s="1"/>
  <c r="AF77" i="6"/>
  <c r="AE77" i="6"/>
  <c r="AD61" i="4" s="1"/>
  <c r="AG76" i="6"/>
  <c r="AE60" i="4" s="1"/>
  <c r="AF76" i="6"/>
  <c r="AE76" i="6"/>
  <c r="AD60" i="4" s="1"/>
  <c r="AG75" i="6"/>
  <c r="AE59" i="4" s="1"/>
  <c r="AF75" i="6"/>
  <c r="AE75" i="6"/>
  <c r="AD59" i="4" s="1"/>
  <c r="AG74" i="6"/>
  <c r="AE58" i="4" s="1"/>
  <c r="AF74" i="6"/>
  <c r="AE74" i="6"/>
  <c r="AD58" i="4" s="1"/>
  <c r="AG73" i="6"/>
  <c r="AE57" i="4" s="1"/>
  <c r="AF73" i="6"/>
  <c r="AE73" i="6"/>
  <c r="AD57" i="4" s="1"/>
  <c r="AG72" i="6"/>
  <c r="AE56" i="4" s="1"/>
  <c r="AF72" i="6"/>
  <c r="AE72" i="6"/>
  <c r="AD56" i="4" s="1"/>
  <c r="AG71" i="6"/>
  <c r="AE55" i="4" s="1"/>
  <c r="AF71" i="6"/>
  <c r="AE71" i="6"/>
  <c r="AD55" i="4" s="1"/>
  <c r="AG70" i="6"/>
  <c r="AE54" i="4" s="1"/>
  <c r="AF70" i="6"/>
  <c r="AE70" i="6"/>
  <c r="AD54" i="4" s="1"/>
  <c r="AG69" i="6"/>
  <c r="AE53" i="4" s="1"/>
  <c r="AF69" i="6"/>
  <c r="AE69" i="6"/>
  <c r="AD53" i="4" s="1"/>
  <c r="AG68" i="6"/>
  <c r="AE52" i="4" s="1"/>
  <c r="AF68" i="6"/>
  <c r="AE68" i="6"/>
  <c r="AD52" i="4" s="1"/>
  <c r="AG67" i="6"/>
  <c r="AE51" i="4" s="1"/>
  <c r="AF67" i="6"/>
  <c r="AE67" i="6"/>
  <c r="AD51" i="4" s="1"/>
  <c r="AG66" i="6"/>
  <c r="AE50" i="4" s="1"/>
  <c r="AF66" i="6"/>
  <c r="AE66" i="6"/>
  <c r="AD50" i="4" s="1"/>
  <c r="AG65" i="6"/>
  <c r="AE49" i="4" s="1"/>
  <c r="AF65" i="6"/>
  <c r="AE65" i="6"/>
  <c r="AD49" i="4" s="1"/>
  <c r="AG64" i="6"/>
  <c r="AE48" i="4" s="1"/>
  <c r="AF64" i="6"/>
  <c r="AE64" i="6"/>
  <c r="AD48" i="4" s="1"/>
  <c r="AG63" i="6"/>
  <c r="AE47" i="4" s="1"/>
  <c r="AF63" i="6"/>
  <c r="AE63" i="6"/>
  <c r="AD47" i="4" s="1"/>
  <c r="AG62" i="6"/>
  <c r="AE46" i="4" s="1"/>
  <c r="AF62" i="6"/>
  <c r="AE62" i="6"/>
  <c r="AD46" i="4" s="1"/>
  <c r="AG61" i="6"/>
  <c r="AE45" i="4" s="1"/>
  <c r="AF61" i="6"/>
  <c r="AE61" i="6"/>
  <c r="AD45" i="4" s="1"/>
  <c r="AG60" i="6"/>
  <c r="AE44" i="4" s="1"/>
  <c r="AF60" i="6"/>
  <c r="AE60" i="6"/>
  <c r="AD44" i="4" s="1"/>
  <c r="AG59" i="6"/>
  <c r="AE43" i="4" s="1"/>
  <c r="AF59" i="6"/>
  <c r="AE59" i="6"/>
  <c r="AD43" i="4" s="1"/>
  <c r="AG58" i="6"/>
  <c r="AE42" i="4" s="1"/>
  <c r="AF58" i="6"/>
  <c r="AE58" i="6"/>
  <c r="AD42" i="4" s="1"/>
  <c r="AG57" i="6"/>
  <c r="AE41" i="4" s="1"/>
  <c r="AF57" i="6"/>
  <c r="AE57" i="6"/>
  <c r="AD41" i="4" s="1"/>
  <c r="AG56" i="6"/>
  <c r="AE40" i="4" s="1"/>
  <c r="AF56" i="6"/>
  <c r="AE56" i="6"/>
  <c r="AD40" i="4" s="1"/>
  <c r="AG55" i="6"/>
  <c r="AE39" i="4" s="1"/>
  <c r="AF55" i="6"/>
  <c r="AE55" i="6"/>
  <c r="AD39" i="4" s="1"/>
  <c r="AG54" i="6"/>
  <c r="AE38" i="4" s="1"/>
  <c r="AF54" i="6"/>
  <c r="AE54" i="6"/>
  <c r="AD38" i="4" s="1"/>
  <c r="AG53" i="6"/>
  <c r="AF53" i="6"/>
  <c r="AE53" i="6"/>
  <c r="AD37" i="4" s="1"/>
  <c r="AG52" i="6"/>
  <c r="AE36" i="4" s="1"/>
  <c r="AF52" i="6"/>
  <c r="AE52" i="6"/>
  <c r="AD36" i="4" s="1"/>
  <c r="AG51" i="6"/>
  <c r="AE35" i="4" s="1"/>
  <c r="AF51" i="6"/>
  <c r="AE51" i="6"/>
  <c r="AD35" i="4" s="1"/>
  <c r="AG50" i="6"/>
  <c r="AE34" i="4" s="1"/>
  <c r="AF50" i="6"/>
  <c r="AE50" i="6"/>
  <c r="AD34" i="4" s="1"/>
  <c r="AG49" i="6"/>
  <c r="AE33" i="4" s="1"/>
  <c r="AF49" i="6"/>
  <c r="AE49" i="6"/>
  <c r="AD33" i="4" s="1"/>
  <c r="AG48" i="6"/>
  <c r="AE32" i="4" s="1"/>
  <c r="AF48" i="6"/>
  <c r="AE48" i="6"/>
  <c r="AD32" i="4" s="1"/>
  <c r="AG47" i="6"/>
  <c r="AE31" i="4" s="1"/>
  <c r="AF47" i="6"/>
  <c r="AE47" i="6"/>
  <c r="AD31" i="4" s="1"/>
  <c r="AG46" i="6"/>
  <c r="AE30" i="4" s="1"/>
  <c r="AF46" i="6"/>
  <c r="AE46" i="6"/>
  <c r="AD30" i="4" s="1"/>
  <c r="AG45" i="6"/>
  <c r="AE29" i="4" s="1"/>
  <c r="AF45" i="6"/>
  <c r="AE45" i="6"/>
  <c r="AD29" i="4" s="1"/>
  <c r="AG44" i="6"/>
  <c r="AE28" i="4" s="1"/>
  <c r="AF44" i="6"/>
  <c r="AE44" i="6"/>
  <c r="AD28" i="4" s="1"/>
  <c r="AG43" i="6"/>
  <c r="AE27" i="4" s="1"/>
  <c r="AF43" i="6"/>
  <c r="AE43" i="6"/>
  <c r="AD27" i="4" s="1"/>
  <c r="AG42" i="6"/>
  <c r="AE26" i="4" s="1"/>
  <c r="AF42" i="6"/>
  <c r="AE42" i="6"/>
  <c r="AD26" i="4" s="1"/>
  <c r="AG41" i="6"/>
  <c r="AE25" i="4" s="1"/>
  <c r="AF41" i="6"/>
  <c r="AE41" i="6"/>
  <c r="AD25" i="4" s="1"/>
  <c r="J41" i="6"/>
  <c r="AG40" i="6"/>
  <c r="AE24" i="4" s="1"/>
  <c r="AF40" i="6"/>
  <c r="AE40" i="6"/>
  <c r="AD24" i="4" s="1"/>
  <c r="J40" i="6"/>
  <c r="AG39" i="6"/>
  <c r="AE23" i="4" s="1"/>
  <c r="AF39" i="6"/>
  <c r="AE39" i="6"/>
  <c r="AD23" i="4" s="1"/>
  <c r="J39" i="6"/>
  <c r="AG38" i="6"/>
  <c r="AE22" i="4" s="1"/>
  <c r="AF38" i="6"/>
  <c r="AE38" i="6"/>
  <c r="AD22" i="4" s="1"/>
  <c r="J38" i="6"/>
  <c r="AG37" i="6"/>
  <c r="AE21" i="4" s="1"/>
  <c r="AF37" i="6"/>
  <c r="AE37" i="6"/>
  <c r="AD21" i="4" s="1"/>
  <c r="J37" i="6"/>
  <c r="AG36" i="6"/>
  <c r="AE20" i="4" s="1"/>
  <c r="AF36" i="6"/>
  <c r="AE36" i="6"/>
  <c r="AD20" i="4" s="1"/>
  <c r="J36" i="6"/>
  <c r="AG35" i="6"/>
  <c r="AE19" i="4" s="1"/>
  <c r="AF35" i="6"/>
  <c r="AE35" i="6"/>
  <c r="AD19" i="4" s="1"/>
  <c r="J35" i="6"/>
  <c r="AG34" i="6"/>
  <c r="AE18" i="4" s="1"/>
  <c r="AF34" i="6"/>
  <c r="AE34" i="6"/>
  <c r="AD18" i="4" s="1"/>
  <c r="R34" i="6" a="1"/>
  <c r="R34" i="6" s="1"/>
  <c r="J34" i="6"/>
  <c r="AG33" i="6"/>
  <c r="AE17" i="4" s="1"/>
  <c r="AF33" i="6"/>
  <c r="AE33" i="6"/>
  <c r="AD17" i="4" s="1"/>
  <c r="J33" i="6"/>
  <c r="AG32" i="6"/>
  <c r="AE16" i="4" s="1"/>
  <c r="AF32" i="6"/>
  <c r="AE32" i="6"/>
  <c r="AD16" i="4" s="1"/>
  <c r="J32" i="6"/>
  <c r="AG31" i="6"/>
  <c r="AE15" i="4" s="1"/>
  <c r="AF31" i="6"/>
  <c r="AE31" i="6"/>
  <c r="AD15" i="4" s="1"/>
  <c r="J31" i="6"/>
  <c r="AG30" i="6"/>
  <c r="AE14" i="4" s="1"/>
  <c r="AF30" i="6"/>
  <c r="AE30" i="6"/>
  <c r="AD14" i="4" s="1"/>
  <c r="R30" i="6" a="1"/>
  <c r="R30" i="6" s="1"/>
  <c r="J30" i="6"/>
  <c r="AG29" i="6"/>
  <c r="AE13" i="4" s="1"/>
  <c r="AF29" i="6"/>
  <c r="AE29" i="6"/>
  <c r="AD13" i="4" s="1"/>
  <c r="R29" i="6" a="1"/>
  <c r="R29" i="6" s="1"/>
  <c r="J29" i="6"/>
  <c r="AG28" i="6"/>
  <c r="AE12" i="4" s="1"/>
  <c r="AF28" i="6"/>
  <c r="AE28" i="6"/>
  <c r="AD12" i="4" s="1"/>
  <c r="R28" i="6" a="1"/>
  <c r="R28" i="6" s="1"/>
  <c r="J28" i="6"/>
  <c r="AG27" i="6"/>
  <c r="AE11" i="4" s="1"/>
  <c r="AF27" i="6"/>
  <c r="AE27" i="6"/>
  <c r="AD11" i="4" s="1"/>
  <c r="R27" i="6" a="1"/>
  <c r="R27" i="6" s="1"/>
  <c r="J27" i="6"/>
  <c r="AG26" i="6"/>
  <c r="AE10" i="4" s="1"/>
  <c r="AF26" i="6"/>
  <c r="AE26" i="6"/>
  <c r="AD10" i="4" s="1"/>
  <c r="R26" i="6" a="1"/>
  <c r="R26" i="6" s="1"/>
  <c r="J26" i="6"/>
  <c r="AG25" i="6"/>
  <c r="AE9" i="4" s="1"/>
  <c r="AF25" i="6"/>
  <c r="AE25" i="6"/>
  <c r="AD9" i="4" s="1"/>
  <c r="R25" i="6" a="1"/>
  <c r="R25" i="6" s="1"/>
  <c r="J25" i="6"/>
  <c r="AG24" i="6"/>
  <c r="AE8" i="4" s="1"/>
  <c r="AF24" i="6"/>
  <c r="AE24" i="6"/>
  <c r="AD8" i="4" s="1"/>
  <c r="R24" i="6" a="1"/>
  <c r="R24" i="6" s="1"/>
  <c r="AO27" i="6" s="1"/>
  <c r="J24" i="6"/>
  <c r="C24" i="6"/>
  <c r="C25" i="6" s="1"/>
  <c r="AG23" i="6"/>
  <c r="AE7" i="4" s="1"/>
  <c r="AF23" i="6"/>
  <c r="AE23" i="6"/>
  <c r="AD7" i="4" s="1"/>
  <c r="AD23" i="6"/>
  <c r="AD24" i="6" s="1"/>
  <c r="R23" i="6" a="1"/>
  <c r="R23" i="6" s="1"/>
  <c r="J23" i="6"/>
  <c r="N23" i="6" s="1"/>
  <c r="E7" i="4" s="1"/>
  <c r="AN22" i="6"/>
  <c r="AQ20" i="6"/>
  <c r="V6" i="6"/>
  <c r="X6" i="6" s="1"/>
  <c r="Z6" i="6" s="1"/>
  <c r="R6" i="6" a="1"/>
  <c r="R6" i="6" s="1"/>
  <c r="J6" i="6"/>
  <c r="N6" i="6" s="1"/>
  <c r="D18" i="4" l="1"/>
  <c r="AF18" i="4"/>
  <c r="V18" i="4"/>
  <c r="M18" i="4"/>
  <c r="N26" i="6"/>
  <c r="E10" i="4" s="1"/>
  <c r="D10" i="4"/>
  <c r="D200" i="4" s="1"/>
  <c r="AF10" i="4"/>
  <c r="V10" i="4"/>
  <c r="M10" i="4"/>
  <c r="M20" i="4"/>
  <c r="AF20" i="4"/>
  <c r="V20" i="4"/>
  <c r="D20" i="4"/>
  <c r="D22" i="4"/>
  <c r="AF22" i="4"/>
  <c r="M22" i="4"/>
  <c r="V22" i="4"/>
  <c r="N40" i="6"/>
  <c r="E24" i="4" s="1"/>
  <c r="V24" i="4"/>
  <c r="M24" i="4"/>
  <c r="D24" i="4"/>
  <c r="AF24" i="4"/>
  <c r="D205" i="4"/>
  <c r="AF15" i="4"/>
  <c r="M15" i="4"/>
  <c r="D15" i="4"/>
  <c r="V15" i="4"/>
  <c r="AF79" i="4"/>
  <c r="M79" i="4"/>
  <c r="D79" i="4"/>
  <c r="V79" i="4"/>
  <c r="AF85" i="4"/>
  <c r="AF275" i="4" s="1"/>
  <c r="M85" i="4"/>
  <c r="D85" i="4"/>
  <c r="V85" i="4"/>
  <c r="AF12" i="4"/>
  <c r="M12" i="4"/>
  <c r="V12" i="4"/>
  <c r="V202" i="4" s="1"/>
  <c r="D12" i="4"/>
  <c r="V17" i="4"/>
  <c r="D17" i="4"/>
  <c r="AF17" i="4"/>
  <c r="M17" i="4"/>
  <c r="AF76" i="4"/>
  <c r="M76" i="4"/>
  <c r="V76" i="4"/>
  <c r="V266" i="4" s="1"/>
  <c r="D76" i="4"/>
  <c r="D266" i="4" s="1"/>
  <c r="AE227" i="4"/>
  <c r="AE37" i="4"/>
  <c r="V67" i="4"/>
  <c r="D67" i="4"/>
  <c r="D257" i="4" s="1"/>
  <c r="AF67" i="4"/>
  <c r="M67" i="4"/>
  <c r="V73" i="4"/>
  <c r="D73" i="4"/>
  <c r="M73" i="4"/>
  <c r="AF73" i="4"/>
  <c r="AF87" i="4"/>
  <c r="M87" i="4"/>
  <c r="D87" i="4"/>
  <c r="V87" i="4"/>
  <c r="V91" i="4"/>
  <c r="D91" i="4"/>
  <c r="D281" i="4" s="1"/>
  <c r="AF91" i="4"/>
  <c r="M91" i="4"/>
  <c r="V9" i="4"/>
  <c r="D9" i="4"/>
  <c r="M9" i="4"/>
  <c r="AF9" i="4"/>
  <c r="N94" i="6"/>
  <c r="E78" i="4" s="1"/>
  <c r="D78" i="4"/>
  <c r="D268" i="4" s="1"/>
  <c r="V78" i="4"/>
  <c r="M78" i="4"/>
  <c r="AF78" i="4"/>
  <c r="M84" i="4"/>
  <c r="AF84" i="4"/>
  <c r="D84" i="4"/>
  <c r="V84" i="4"/>
  <c r="AF21" i="4"/>
  <c r="M21" i="4"/>
  <c r="D21" i="4"/>
  <c r="V21" i="4"/>
  <c r="AF23" i="4"/>
  <c r="M23" i="4"/>
  <c r="D23" i="4"/>
  <c r="V23" i="4"/>
  <c r="N85" i="6"/>
  <c r="E69" i="4" s="1"/>
  <c r="AF69" i="4"/>
  <c r="M69" i="4"/>
  <c r="D69" i="4"/>
  <c r="V69" i="4"/>
  <c r="V75" i="4"/>
  <c r="D75" i="4"/>
  <c r="D265" i="4" s="1"/>
  <c r="AF75" i="4"/>
  <c r="M75" i="4"/>
  <c r="AF95" i="4"/>
  <c r="M95" i="4"/>
  <c r="D95" i="4"/>
  <c r="V95" i="4"/>
  <c r="D14" i="4"/>
  <c r="AF14" i="4"/>
  <c r="V14" i="4"/>
  <c r="M14" i="4"/>
  <c r="N35" i="6"/>
  <c r="E19" i="4" s="1"/>
  <c r="V19" i="4"/>
  <c r="D19" i="4"/>
  <c r="AF19" i="4"/>
  <c r="M19" i="4"/>
  <c r="V25" i="4"/>
  <c r="D25" i="4"/>
  <c r="D215" i="4" s="1"/>
  <c r="M25" i="4"/>
  <c r="AF25" i="4"/>
  <c r="V11" i="4"/>
  <c r="D11" i="4"/>
  <c r="AF11" i="4"/>
  <c r="M11" i="4"/>
  <c r="V8" i="4"/>
  <c r="V198" i="4" s="1"/>
  <c r="M8" i="4"/>
  <c r="M198" i="4" s="1"/>
  <c r="D8" i="4"/>
  <c r="D198" i="4" s="1"/>
  <c r="AF8" i="4"/>
  <c r="V16" i="4"/>
  <c r="M16" i="4"/>
  <c r="AF16" i="4"/>
  <c r="D16" i="4"/>
  <c r="N102" i="6"/>
  <c r="E86" i="4" s="1"/>
  <c r="D86" i="4"/>
  <c r="M86" i="4"/>
  <c r="V86" i="4"/>
  <c r="AF86" i="4"/>
  <c r="N106" i="6"/>
  <c r="E90" i="4" s="1"/>
  <c r="D90" i="4"/>
  <c r="AF90" i="4"/>
  <c r="V90" i="4"/>
  <c r="M90" i="4"/>
  <c r="AF77" i="4"/>
  <c r="AG77" i="4" s="1"/>
  <c r="M77" i="4"/>
  <c r="D77" i="4"/>
  <c r="V77" i="4"/>
  <c r="V83" i="4"/>
  <c r="D83" i="4"/>
  <c r="D273" i="4" s="1"/>
  <c r="AF83" i="4"/>
  <c r="M83" i="4"/>
  <c r="AF13" i="4"/>
  <c r="AF203" i="4" s="1"/>
  <c r="M13" i="4"/>
  <c r="D13" i="4"/>
  <c r="V13" i="4"/>
  <c r="AF68" i="4"/>
  <c r="M68" i="4"/>
  <c r="V68" i="4"/>
  <c r="V258" i="4" s="1"/>
  <c r="D68" i="4"/>
  <c r="D258" i="4" s="1"/>
  <c r="N90" i="6"/>
  <c r="E74" i="4" s="1"/>
  <c r="D74" i="4"/>
  <c r="AF74" i="4"/>
  <c r="V74" i="4"/>
  <c r="M74" i="4"/>
  <c r="AF92" i="4"/>
  <c r="M92" i="4"/>
  <c r="V92" i="4"/>
  <c r="V282" i="4" s="1"/>
  <c r="D92" i="4"/>
  <c r="D282" i="4" s="1"/>
  <c r="N110" i="6"/>
  <c r="E94" i="4" s="1"/>
  <c r="D94" i="4"/>
  <c r="M94" i="4"/>
  <c r="AF94" i="4"/>
  <c r="V94" i="4"/>
  <c r="X4" i="7"/>
  <c r="W4" i="7"/>
  <c r="T5" i="7"/>
  <c r="T4" i="7"/>
  <c r="U4" i="7"/>
  <c r="V4" i="7"/>
  <c r="U37" i="7"/>
  <c r="V27" i="7"/>
  <c r="V28" i="7" s="1"/>
  <c r="V12" i="7"/>
  <c r="V13" i="7" s="1"/>
  <c r="V22" i="7"/>
  <c r="U5" i="7"/>
  <c r="V17" i="7"/>
  <c r="I62" i="4" a="1"/>
  <c r="I62" i="4" s="1"/>
  <c r="I66" i="4" a="1"/>
  <c r="I66" i="4" s="1"/>
  <c r="N29" i="4"/>
  <c r="AG58" i="4"/>
  <c r="AK68" i="4" a="1"/>
  <c r="AK68" i="4" s="1"/>
  <c r="I58" i="4" a="1"/>
  <c r="I58" i="4" s="1"/>
  <c r="R8" i="4" a="1"/>
  <c r="R8" i="4" s="1"/>
  <c r="R70" i="4" a="1"/>
  <c r="R70" i="4" s="1"/>
  <c r="R74" i="4" a="1"/>
  <c r="R74" i="4" s="1"/>
  <c r="N57" i="4"/>
  <c r="N34" i="6"/>
  <c r="E18" i="4" s="1"/>
  <c r="N27" i="4"/>
  <c r="W61" i="4"/>
  <c r="N84" i="6"/>
  <c r="E68" i="4" s="1"/>
  <c r="R28" i="4" a="1"/>
  <c r="R28" i="4" s="1"/>
  <c r="R66" i="4" a="1"/>
  <c r="R66" i="4" s="1"/>
  <c r="N100" i="6"/>
  <c r="E84" i="4" s="1"/>
  <c r="N65" i="4"/>
  <c r="N92" i="6"/>
  <c r="E76" i="4" s="1"/>
  <c r="AG64" i="4"/>
  <c r="N108" i="6"/>
  <c r="E92" i="4" s="1"/>
  <c r="N55" i="4"/>
  <c r="R35" i="6" a="1"/>
  <c r="R35" i="6" s="1"/>
  <c r="R18" i="4" a="1"/>
  <c r="R18" i="4" s="1"/>
  <c r="AG66" i="4"/>
  <c r="D201" i="4"/>
  <c r="E116" i="4"/>
  <c r="N30" i="6"/>
  <c r="E14" i="4" s="1"/>
  <c r="AG28" i="4"/>
  <c r="R34" i="4" a="1"/>
  <c r="R34" i="4" s="1"/>
  <c r="N53" i="4"/>
  <c r="N60" i="4"/>
  <c r="AK72" i="4" a="1"/>
  <c r="AK72" i="4" s="1"/>
  <c r="AA96" i="4" a="1"/>
  <c r="AA96" i="4" s="1"/>
  <c r="AN24" i="6"/>
  <c r="AN23" i="6" s="1"/>
  <c r="R33" i="6" a="1"/>
  <c r="R33" i="6" s="1"/>
  <c r="N93" i="6"/>
  <c r="E77" i="4" s="1"/>
  <c r="N101" i="6"/>
  <c r="E85" i="4" s="1"/>
  <c r="R12" i="4" a="1"/>
  <c r="R12" i="4" s="1"/>
  <c r="AG32" i="4"/>
  <c r="AG36" i="4"/>
  <c r="N43" i="4"/>
  <c r="AG56" i="4"/>
  <c r="AA59" i="4" a="1"/>
  <c r="AA59" i="4" s="1"/>
  <c r="AA67" i="4" a="1"/>
  <c r="AA67" i="4" s="1"/>
  <c r="R76" i="4" a="1"/>
  <c r="R76" i="4" s="1"/>
  <c r="R90" i="4" a="1"/>
  <c r="R90" i="4" s="1"/>
  <c r="R36" i="6" a="1"/>
  <c r="R36" i="6" s="1"/>
  <c r="AG118" i="4"/>
  <c r="R54" i="4" a="1"/>
  <c r="R54" i="4" s="1"/>
  <c r="AA71" i="4" a="1"/>
  <c r="AA71" i="4" s="1"/>
  <c r="R80" i="4" a="1"/>
  <c r="R80" i="4" s="1"/>
  <c r="W113" i="4"/>
  <c r="W27" i="4"/>
  <c r="W35" i="4"/>
  <c r="AG60" i="4"/>
  <c r="AA63" i="4" a="1"/>
  <c r="AA63" i="4" s="1"/>
  <c r="N24" i="6"/>
  <c r="E8" i="4" s="1"/>
  <c r="R14" i="4" a="1"/>
  <c r="R14" i="4" s="1"/>
  <c r="N31" i="4"/>
  <c r="N32" i="4"/>
  <c r="N36" i="4"/>
  <c r="AK52" i="4" a="1"/>
  <c r="AK52" i="4" s="1"/>
  <c r="W96" i="4"/>
  <c r="N27" i="6"/>
  <c r="E11" i="4" s="1"/>
  <c r="R31" i="6" a="1"/>
  <c r="R31" i="6" s="1"/>
  <c r="AG54" i="4"/>
  <c r="R52" i="4" a="1"/>
  <c r="R52" i="4" s="1"/>
  <c r="W53" i="4"/>
  <c r="AA45" i="4" a="1"/>
  <c r="AA45" i="4" s="1"/>
  <c r="W45" i="4"/>
  <c r="N46" i="4"/>
  <c r="N47" i="4"/>
  <c r="R40" i="4" a="1"/>
  <c r="R40" i="4" s="1"/>
  <c r="AG44" i="4"/>
  <c r="W43" i="4"/>
  <c r="N41" i="4"/>
  <c r="W39" i="4"/>
  <c r="R44" i="4" a="1"/>
  <c r="R44" i="4" s="1"/>
  <c r="I50" i="4" a="1"/>
  <c r="I50" i="4" s="1"/>
  <c r="R94" i="4" a="1"/>
  <c r="R94" i="4" s="1"/>
  <c r="N28" i="4"/>
  <c r="N37" i="4"/>
  <c r="N39" i="4"/>
  <c r="R48" i="4" a="1"/>
  <c r="R48" i="4" s="1"/>
  <c r="W49" i="4"/>
  <c r="AG52" i="4"/>
  <c r="W59" i="4"/>
  <c r="W63" i="4"/>
  <c r="R84" i="4" a="1"/>
  <c r="R84" i="4" s="1"/>
  <c r="R88" i="4" a="1"/>
  <c r="R88" i="4" s="1"/>
  <c r="R26" i="4" a="1"/>
  <c r="R26" i="4" s="1"/>
  <c r="W31" i="4"/>
  <c r="R36" i="4" a="1"/>
  <c r="R36" i="4" s="1"/>
  <c r="N40" i="4"/>
  <c r="R46" i="4" a="1"/>
  <c r="R46" i="4" s="1"/>
  <c r="AG46" i="4"/>
  <c r="AG48" i="4"/>
  <c r="N49" i="4"/>
  <c r="W55" i="4"/>
  <c r="N59" i="4"/>
  <c r="N63" i="4"/>
  <c r="I70" i="4" a="1"/>
  <c r="I70" i="4" s="1"/>
  <c r="I74" i="4" a="1"/>
  <c r="I74" i="4" s="1"/>
  <c r="AA75" i="4" a="1"/>
  <c r="AA75" i="4" s="1"/>
  <c r="AK76" i="4" a="1"/>
  <c r="AK76" i="4" s="1"/>
  <c r="R78" i="4" a="1"/>
  <c r="R78" i="4" s="1"/>
  <c r="AA79" i="4" a="1"/>
  <c r="AA79" i="4" s="1"/>
  <c r="AK80" i="4" a="1"/>
  <c r="AK80" i="4" s="1"/>
  <c r="R82" i="4" a="1"/>
  <c r="R82" i="4" s="1"/>
  <c r="R27" i="4" a="1"/>
  <c r="R27" i="4" s="1"/>
  <c r="AK56" i="4" a="1"/>
  <c r="AK56" i="4" s="1"/>
  <c r="AK60" i="4" a="1"/>
  <c r="AK60" i="4" s="1"/>
  <c r="AK64" i="4" a="1"/>
  <c r="AK64" i="4" s="1"/>
  <c r="I78" i="4" a="1"/>
  <c r="I78" i="4" s="1"/>
  <c r="I82" i="4" a="1"/>
  <c r="I82" i="4" s="1"/>
  <c r="AA83" i="4" a="1"/>
  <c r="AA83" i="4" s="1"/>
  <c r="AK84" i="4" a="1"/>
  <c r="AK84" i="4" s="1"/>
  <c r="R86" i="4" a="1"/>
  <c r="R86" i="4" s="1"/>
  <c r="AA87" i="4" a="1"/>
  <c r="AA87" i="4" s="1"/>
  <c r="R92" i="4" a="1"/>
  <c r="R92" i="4" s="1"/>
  <c r="AK8" i="4" a="1"/>
  <c r="AK8" i="4" s="1"/>
  <c r="R10" i="4" a="1"/>
  <c r="R10" i="4" s="1"/>
  <c r="R38" i="4" a="1"/>
  <c r="R38" i="4" s="1"/>
  <c r="I48" i="4" a="1"/>
  <c r="I48" i="4" s="1"/>
  <c r="N51" i="4"/>
  <c r="R58" i="4" a="1"/>
  <c r="R58" i="4" s="1"/>
  <c r="R62" i="4" a="1"/>
  <c r="R62" i="4" s="1"/>
  <c r="AG62" i="4"/>
  <c r="I86" i="4" a="1"/>
  <c r="I86" i="4" s="1"/>
  <c r="N96" i="4"/>
  <c r="I8" i="4" a="1"/>
  <c r="I8" i="4" s="1"/>
  <c r="R30" i="4" a="1"/>
  <c r="R30" i="4" s="1"/>
  <c r="N33" i="4"/>
  <c r="N35" i="4"/>
  <c r="AG40" i="4"/>
  <c r="N45" i="4"/>
  <c r="AK48" i="4" a="1"/>
  <c r="AK48" i="4" s="1"/>
  <c r="R50" i="4" a="1"/>
  <c r="R50" i="4" s="1"/>
  <c r="AG50" i="4"/>
  <c r="AA51" i="4" a="1"/>
  <c r="AA51" i="4" s="1"/>
  <c r="N52" i="4"/>
  <c r="I54" i="4" a="1"/>
  <c r="I54" i="4" s="1"/>
  <c r="AA55" i="4" a="1"/>
  <c r="AA55" i="4" s="1"/>
  <c r="R56" i="4" a="1"/>
  <c r="R56" i="4" s="1"/>
  <c r="W57" i="4"/>
  <c r="R60" i="4" a="1"/>
  <c r="R60" i="4" s="1"/>
  <c r="N61" i="4"/>
  <c r="R64" i="4" a="1"/>
  <c r="R64" i="4" s="1"/>
  <c r="W65" i="4"/>
  <c r="R68" i="4" a="1"/>
  <c r="R68" i="4" s="1"/>
  <c r="R72" i="4" a="1"/>
  <c r="R72" i="4" s="1"/>
  <c r="AK9" i="4" a="1"/>
  <c r="AK9" i="4" s="1"/>
  <c r="R32" i="4" a="1"/>
  <c r="R32" i="4" s="1"/>
  <c r="R42" i="4" a="1"/>
  <c r="R42" i="4" s="1"/>
  <c r="AF199" i="4"/>
  <c r="AG9" i="4"/>
  <c r="N41" i="6"/>
  <c r="E25" i="4" s="1"/>
  <c r="AD210" i="4"/>
  <c r="AD116" i="4"/>
  <c r="W121" i="4"/>
  <c r="AD206" i="4"/>
  <c r="AD112" i="4"/>
  <c r="W12" i="4"/>
  <c r="D212" i="4"/>
  <c r="N38" i="6"/>
  <c r="E22" i="4" s="1"/>
  <c r="D207" i="4"/>
  <c r="N33" i="6"/>
  <c r="E17" i="4" s="1"/>
  <c r="AD198" i="4"/>
  <c r="AD104" i="4"/>
  <c r="V206" i="4"/>
  <c r="W16" i="4"/>
  <c r="D210" i="4"/>
  <c r="N36" i="6"/>
  <c r="E20" i="4" s="1"/>
  <c r="C26" i="6"/>
  <c r="A9" i="4"/>
  <c r="AD204" i="4"/>
  <c r="AD110" i="4"/>
  <c r="AF219" i="4"/>
  <c r="AJ219" i="4" s="1"/>
  <c r="AL29" i="4" s="1"/>
  <c r="AG29" i="4"/>
  <c r="AG130" i="4"/>
  <c r="AK34" i="4" a="1"/>
  <c r="AK34" i="4" s="1"/>
  <c r="AG141" i="4"/>
  <c r="AK45" i="4" a="1"/>
  <c r="AK45" i="4" s="1"/>
  <c r="AE202" i="4"/>
  <c r="AE108" i="4"/>
  <c r="D211" i="4"/>
  <c r="N39" i="6"/>
  <c r="E23" i="4" s="1"/>
  <c r="AE223" i="4"/>
  <c r="AE129" i="4"/>
  <c r="AD234" i="4"/>
  <c r="AD140" i="4"/>
  <c r="AD241" i="4"/>
  <c r="AD147" i="4"/>
  <c r="AD247" i="4"/>
  <c r="AD153" i="4"/>
  <c r="AD251" i="4"/>
  <c r="AD157" i="4"/>
  <c r="AD257" i="4"/>
  <c r="AD163" i="4"/>
  <c r="AE263" i="4"/>
  <c r="AE169" i="4"/>
  <c r="D269" i="4"/>
  <c r="N95" i="6"/>
  <c r="E79" i="4" s="1"/>
  <c r="D285" i="4"/>
  <c r="N111" i="6"/>
  <c r="E95" i="4" s="1"/>
  <c r="AE286" i="4"/>
  <c r="AE192" i="4"/>
  <c r="AG114" i="4"/>
  <c r="AK18" i="4" a="1"/>
  <c r="AK18" i="4" s="1"/>
  <c r="T209" i="4"/>
  <c r="T115" i="4"/>
  <c r="T213" i="4"/>
  <c r="T119" i="4"/>
  <c r="V218" i="4"/>
  <c r="Z218" i="4" s="1"/>
  <c r="W28" i="4"/>
  <c r="T225" i="4"/>
  <c r="T131" i="4"/>
  <c r="E132" i="4"/>
  <c r="I36" i="4" a="1"/>
  <c r="I36" i="4" s="1"/>
  <c r="AD226" i="4"/>
  <c r="AD132" i="4"/>
  <c r="W133" i="4"/>
  <c r="AA37" i="4" a="1"/>
  <c r="AA37" i="4" s="1"/>
  <c r="L229" i="4"/>
  <c r="L135" i="4"/>
  <c r="AG142" i="4"/>
  <c r="AK46" i="4" a="1"/>
  <c r="AK46" i="4" s="1"/>
  <c r="N145" i="4"/>
  <c r="R49" i="4" a="1"/>
  <c r="R49" i="4" s="1"/>
  <c r="AE133" i="4"/>
  <c r="D214" i="4"/>
  <c r="W117" i="4"/>
  <c r="N208" i="4"/>
  <c r="O114" i="4"/>
  <c r="AE198" i="4"/>
  <c r="AE104" i="4"/>
  <c r="AF204" i="4"/>
  <c r="AG14" i="4"/>
  <c r="AE215" i="4"/>
  <c r="AE121" i="4"/>
  <c r="AE219" i="4"/>
  <c r="AE125" i="4"/>
  <c r="AE231" i="4"/>
  <c r="AE137" i="4"/>
  <c r="AE235" i="4"/>
  <c r="AE141" i="4"/>
  <c r="AE245" i="4"/>
  <c r="AE151" i="4"/>
  <c r="AD25" i="6"/>
  <c r="AN26" i="6"/>
  <c r="AN25" i="6" s="1"/>
  <c r="AE204" i="4"/>
  <c r="AE110" i="4"/>
  <c r="AE205" i="4"/>
  <c r="AE111" i="4"/>
  <c r="AE206" i="4"/>
  <c r="AE112" i="4"/>
  <c r="AE207" i="4"/>
  <c r="AE113" i="4"/>
  <c r="N37" i="6"/>
  <c r="E21" i="4" s="1"/>
  <c r="AE238" i="4"/>
  <c r="AE144" i="4"/>
  <c r="AD244" i="4"/>
  <c r="AD150" i="4"/>
  <c r="AE254" i="4"/>
  <c r="AE160" i="4"/>
  <c r="AD258" i="4"/>
  <c r="AD164" i="4"/>
  <c r="AD259" i="4"/>
  <c r="AD165" i="4"/>
  <c r="AD261" i="4"/>
  <c r="AD167" i="4"/>
  <c r="AF267" i="4"/>
  <c r="AE277" i="4"/>
  <c r="AE183" i="4"/>
  <c r="AF279" i="4"/>
  <c r="AG89" i="4"/>
  <c r="D7" i="4"/>
  <c r="D197" i="4" s="1"/>
  <c r="B212" i="4"/>
  <c r="B118" i="4"/>
  <c r="AG126" i="4"/>
  <c r="AK30" i="4" a="1"/>
  <c r="AK30" i="4" s="1"/>
  <c r="B224" i="4"/>
  <c r="B130" i="4"/>
  <c r="AF231" i="4"/>
  <c r="AG41" i="4"/>
  <c r="V242" i="4"/>
  <c r="W52" i="4"/>
  <c r="M246" i="4"/>
  <c r="Q246" i="4" s="1"/>
  <c r="N56" i="4"/>
  <c r="T285" i="4"/>
  <c r="T191" i="4"/>
  <c r="AE200" i="4"/>
  <c r="AE106" i="4"/>
  <c r="AD207" i="4"/>
  <c r="AD113" i="4"/>
  <c r="AE214" i="4"/>
  <c r="AE120" i="4"/>
  <c r="AD221" i="4"/>
  <c r="AD127" i="4"/>
  <c r="AE222" i="4"/>
  <c r="AE128" i="4"/>
  <c r="AD225" i="4"/>
  <c r="AD131" i="4"/>
  <c r="AE226" i="4"/>
  <c r="AE132" i="4"/>
  <c r="AD229" i="4"/>
  <c r="AD135" i="4"/>
  <c r="AE230" i="4"/>
  <c r="AE136" i="4"/>
  <c r="AD233" i="4"/>
  <c r="AD139" i="4"/>
  <c r="AE234" i="4"/>
  <c r="AE140" i="4"/>
  <c r="AD237" i="4"/>
  <c r="AD143" i="4"/>
  <c r="AE241" i="4"/>
  <c r="AE147" i="4"/>
  <c r="AE247" i="4"/>
  <c r="AE153" i="4"/>
  <c r="AD250" i="4"/>
  <c r="AD156" i="4"/>
  <c r="AD253" i="4"/>
  <c r="AD159" i="4"/>
  <c r="AD260" i="4"/>
  <c r="AD166" i="4"/>
  <c r="AE262" i="4"/>
  <c r="AE168" i="4"/>
  <c r="AD275" i="4"/>
  <c r="AD181" i="4"/>
  <c r="T197" i="4"/>
  <c r="T103" i="4"/>
  <c r="N8" i="4"/>
  <c r="AG122" i="4"/>
  <c r="AK26" i="4" a="1"/>
  <c r="AK26" i="4" s="1"/>
  <c r="T221" i="4"/>
  <c r="T127" i="4"/>
  <c r="E128" i="4"/>
  <c r="I32" i="4" a="1"/>
  <c r="I32" i="4" s="1"/>
  <c r="AD222" i="4"/>
  <c r="AD128" i="4"/>
  <c r="W129" i="4"/>
  <c r="AA33" i="4" a="1"/>
  <c r="AA33" i="4" s="1"/>
  <c r="L225" i="4"/>
  <c r="L131" i="4"/>
  <c r="V230" i="4"/>
  <c r="W40" i="4"/>
  <c r="V274" i="4"/>
  <c r="W84" i="4"/>
  <c r="D202" i="4"/>
  <c r="N28" i="6"/>
  <c r="E12" i="4" s="1"/>
  <c r="AD254" i="4"/>
  <c r="AD160" i="4"/>
  <c r="AD282" i="4"/>
  <c r="AD188" i="4"/>
  <c r="L209" i="4"/>
  <c r="L115" i="4"/>
  <c r="AD214" i="4"/>
  <c r="AD120" i="4"/>
  <c r="B228" i="4"/>
  <c r="B134" i="4"/>
  <c r="AD199" i="4"/>
  <c r="AD105" i="4"/>
  <c r="AD212" i="4"/>
  <c r="AD118" i="4"/>
  <c r="AK24" i="4" a="1"/>
  <c r="AK24" i="4" s="1"/>
  <c r="AF201" i="4"/>
  <c r="AG11" i="4"/>
  <c r="AD211" i="4"/>
  <c r="AD117" i="4"/>
  <c r="AA22" i="4" a="1"/>
  <c r="AA22" i="4" s="1"/>
  <c r="R40" i="6" a="1"/>
  <c r="R40" i="6" s="1"/>
  <c r="AD246" i="4"/>
  <c r="AD152" i="4"/>
  <c r="AD255" i="4"/>
  <c r="AD161" i="4"/>
  <c r="AE259" i="4"/>
  <c r="AE165" i="4"/>
  <c r="AE261" i="4"/>
  <c r="AE167" i="4"/>
  <c r="D263" i="4"/>
  <c r="N89" i="6"/>
  <c r="E73" i="4" s="1"/>
  <c r="AD269" i="4"/>
  <c r="AD175" i="4"/>
  <c r="AD274" i="4"/>
  <c r="AD180" i="4"/>
  <c r="T201" i="4"/>
  <c r="T107" i="4"/>
  <c r="N218" i="4"/>
  <c r="O124" i="4"/>
  <c r="B220" i="4"/>
  <c r="B126" i="4"/>
  <c r="AF227" i="4"/>
  <c r="AG37" i="4"/>
  <c r="AG138" i="4"/>
  <c r="AK42" i="4" a="1"/>
  <c r="AK42" i="4" s="1"/>
  <c r="W144" i="4"/>
  <c r="AA48" i="4" a="1"/>
  <c r="AA48" i="4" s="1"/>
  <c r="AG150" i="4"/>
  <c r="AK54" i="4" a="1"/>
  <c r="AK54" i="4" s="1"/>
  <c r="AD262" i="4"/>
  <c r="AD168" i="4"/>
  <c r="B280" i="4"/>
  <c r="B186" i="4"/>
  <c r="R32" i="6" a="1"/>
  <c r="R32" i="6" s="1"/>
  <c r="N113" i="4"/>
  <c r="AD238" i="4"/>
  <c r="AD144" i="4"/>
  <c r="B208" i="4"/>
  <c r="B114" i="4"/>
  <c r="AE251" i="4"/>
  <c r="AE157" i="4"/>
  <c r="AD197" i="4"/>
  <c r="AD103" i="4"/>
  <c r="AD213" i="4"/>
  <c r="AD119" i="4"/>
  <c r="AE218" i="4"/>
  <c r="AE124" i="4"/>
  <c r="D203" i="4"/>
  <c r="AE197" i="4"/>
  <c r="AE103" i="4"/>
  <c r="AE199" i="4"/>
  <c r="AE105" i="4"/>
  <c r="AE201" i="4"/>
  <c r="AE107" i="4"/>
  <c r="AD209" i="4"/>
  <c r="AD115" i="4"/>
  <c r="AE212" i="4"/>
  <c r="AE118" i="4"/>
  <c r="R39" i="6" a="1"/>
  <c r="R39" i="6" s="1"/>
  <c r="AE213" i="4"/>
  <c r="AE119" i="4"/>
  <c r="AD216" i="4"/>
  <c r="AD122" i="4"/>
  <c r="AE217" i="4"/>
  <c r="AE123" i="4"/>
  <c r="AD220" i="4"/>
  <c r="AD126" i="4"/>
  <c r="AE127" i="4"/>
  <c r="AE221" i="4"/>
  <c r="AD224" i="4"/>
  <c r="AD130" i="4"/>
  <c r="AE225" i="4"/>
  <c r="AE131" i="4"/>
  <c r="AD228" i="4"/>
  <c r="AD134" i="4"/>
  <c r="AE229" i="4"/>
  <c r="AE135" i="4"/>
  <c r="AD232" i="4"/>
  <c r="AD138" i="4"/>
  <c r="AE233" i="4"/>
  <c r="AE139" i="4"/>
  <c r="AD236" i="4"/>
  <c r="AD142" i="4"/>
  <c r="AE237" i="4"/>
  <c r="AE143" i="4"/>
  <c r="AD239" i="4"/>
  <c r="AD145" i="4"/>
  <c r="AD243" i="4"/>
  <c r="AD149" i="4"/>
  <c r="AD249" i="4"/>
  <c r="AD155" i="4"/>
  <c r="D262" i="4"/>
  <c r="D277" i="4"/>
  <c r="N103" i="6"/>
  <c r="E87" i="4" s="1"/>
  <c r="B200" i="4"/>
  <c r="B106" i="4"/>
  <c r="B216" i="4"/>
  <c r="B122" i="4"/>
  <c r="T217" i="4"/>
  <c r="T123" i="4"/>
  <c r="E124" i="4"/>
  <c r="I28" i="4" a="1"/>
  <c r="I28" i="4" s="1"/>
  <c r="AD218" i="4"/>
  <c r="AD124" i="4"/>
  <c r="W125" i="4"/>
  <c r="AA29" i="4" a="1"/>
  <c r="AA29" i="4" s="1"/>
  <c r="L221" i="4"/>
  <c r="L127" i="4"/>
  <c r="V226" i="4"/>
  <c r="Z226" i="4" s="1"/>
  <c r="W36" i="4"/>
  <c r="T233" i="4"/>
  <c r="T139" i="4"/>
  <c r="N141" i="4"/>
  <c r="R45" i="4" a="1"/>
  <c r="R45" i="4" s="1"/>
  <c r="W143" i="4"/>
  <c r="AA47" i="4" a="1"/>
  <c r="AA47" i="4" s="1"/>
  <c r="M238" i="4"/>
  <c r="N48" i="4"/>
  <c r="B244" i="4"/>
  <c r="B150" i="4"/>
  <c r="T253" i="4"/>
  <c r="T159" i="4"/>
  <c r="AD270" i="4"/>
  <c r="AD176" i="4"/>
  <c r="L201" i="4"/>
  <c r="L107" i="4"/>
  <c r="L213" i="4"/>
  <c r="L119" i="4"/>
  <c r="AF7" i="4"/>
  <c r="V7" i="4"/>
  <c r="M7" i="4"/>
  <c r="AD201" i="4"/>
  <c r="AD107" i="4"/>
  <c r="W118" i="4"/>
  <c r="AD217" i="4"/>
  <c r="AD123" i="4"/>
  <c r="D199" i="4"/>
  <c r="N25" i="6"/>
  <c r="E9" i="4" s="1"/>
  <c r="AD203" i="4"/>
  <c r="AD109" i="4"/>
  <c r="AG116" i="4"/>
  <c r="N29" i="6"/>
  <c r="E13" i="4" s="1"/>
  <c r="AD208" i="4"/>
  <c r="AD114" i="4"/>
  <c r="AD200" i="4"/>
  <c r="AD106" i="4"/>
  <c r="AE203" i="4"/>
  <c r="AE109" i="4"/>
  <c r="N31" i="6"/>
  <c r="E15" i="4" s="1"/>
  <c r="AF208" i="4"/>
  <c r="AG18" i="4"/>
  <c r="AE210" i="4"/>
  <c r="AE116" i="4"/>
  <c r="R37" i="6" a="1"/>
  <c r="R37" i="6" s="1"/>
  <c r="AE211" i="4"/>
  <c r="AE117" i="4"/>
  <c r="R38" i="6" a="1"/>
  <c r="R38" i="6" s="1"/>
  <c r="AE246" i="4"/>
  <c r="AE152" i="4"/>
  <c r="AD252" i="4"/>
  <c r="AD158" i="4"/>
  <c r="AE255" i="4"/>
  <c r="AE161" i="4"/>
  <c r="D259" i="4"/>
  <c r="AD266" i="4"/>
  <c r="AD172" i="4"/>
  <c r="AD267" i="4"/>
  <c r="AD173" i="4"/>
  <c r="AE269" i="4"/>
  <c r="AE175" i="4"/>
  <c r="AF271" i="4"/>
  <c r="AG81" i="4"/>
  <c r="AE285" i="4"/>
  <c r="AE191" i="4"/>
  <c r="W105" i="4"/>
  <c r="AA9" i="4" a="1"/>
  <c r="AA9" i="4" s="1"/>
  <c r="AG106" i="4"/>
  <c r="AK10" i="4" a="1"/>
  <c r="AK10" i="4" s="1"/>
  <c r="AD202" i="4"/>
  <c r="AD108" i="4"/>
  <c r="B204" i="4"/>
  <c r="B110" i="4"/>
  <c r="L205" i="4"/>
  <c r="L111" i="4"/>
  <c r="D209" i="4"/>
  <c r="D213" i="4"/>
  <c r="L217" i="4"/>
  <c r="L123" i="4"/>
  <c r="AF223" i="4"/>
  <c r="AJ223" i="4" s="1"/>
  <c r="AL33" i="4" s="1"/>
  <c r="AG33" i="4"/>
  <c r="AG134" i="4"/>
  <c r="AK38" i="4" a="1"/>
  <c r="AK38" i="4" s="1"/>
  <c r="B232" i="4"/>
  <c r="B138" i="4"/>
  <c r="E141" i="4"/>
  <c r="I45" i="4" a="1"/>
  <c r="I45" i="4" s="1"/>
  <c r="K253" i="4"/>
  <c r="K159" i="4"/>
  <c r="AD278" i="4"/>
  <c r="AD184" i="4"/>
  <c r="AD205" i="4"/>
  <c r="AD111" i="4"/>
  <c r="A8" i="4"/>
  <c r="D206" i="4"/>
  <c r="N32" i="6"/>
  <c r="E16" i="4" s="1"/>
  <c r="AE208" i="4"/>
  <c r="AE114" i="4"/>
  <c r="AE209" i="4"/>
  <c r="AE115" i="4"/>
  <c r="R41" i="6" a="1"/>
  <c r="R41" i="6" s="1"/>
  <c r="AD215" i="4"/>
  <c r="AD121" i="4"/>
  <c r="AE216" i="4"/>
  <c r="AE122" i="4"/>
  <c r="AD219" i="4"/>
  <c r="AD125" i="4"/>
  <c r="AE220" i="4"/>
  <c r="AE126" i="4"/>
  <c r="AD223" i="4"/>
  <c r="AD129" i="4"/>
  <c r="AE224" i="4"/>
  <c r="AE130" i="4"/>
  <c r="AD227" i="4"/>
  <c r="AD133" i="4"/>
  <c r="AE228" i="4"/>
  <c r="AE134" i="4"/>
  <c r="AD231" i="4"/>
  <c r="AD137" i="4"/>
  <c r="AE232" i="4"/>
  <c r="AE138" i="4"/>
  <c r="AD235" i="4"/>
  <c r="AD141" i="4"/>
  <c r="AE239" i="4"/>
  <c r="AE145" i="4"/>
  <c r="AD242" i="4"/>
  <c r="AD148" i="4"/>
  <c r="AE243" i="4"/>
  <c r="AE149" i="4"/>
  <c r="AD245" i="4"/>
  <c r="AD151" i="4"/>
  <c r="AE249" i="4"/>
  <c r="AE155" i="4"/>
  <c r="D261" i="4"/>
  <c r="AD283" i="4"/>
  <c r="AD189" i="4"/>
  <c r="L197" i="4"/>
  <c r="L103" i="4"/>
  <c r="E108" i="4"/>
  <c r="I12" i="4" a="1"/>
  <c r="I12" i="4" s="1"/>
  <c r="W109" i="4"/>
  <c r="AA13" i="4" a="1"/>
  <c r="AA13" i="4" s="1"/>
  <c r="AG110" i="4"/>
  <c r="AK14" i="4" a="1"/>
  <c r="AK14" i="4" s="1"/>
  <c r="T205" i="4"/>
  <c r="T111" i="4"/>
  <c r="E120" i="4"/>
  <c r="V222" i="4"/>
  <c r="Z222" i="4" s="1"/>
  <c r="W32" i="4"/>
  <c r="T229" i="4"/>
  <c r="T135" i="4"/>
  <c r="E136" i="4"/>
  <c r="I40" i="4" a="1"/>
  <c r="I40" i="4" s="1"/>
  <c r="AD230" i="4"/>
  <c r="AD136" i="4"/>
  <c r="W137" i="4"/>
  <c r="AA41" i="4" a="1"/>
  <c r="AA41" i="4" s="1"/>
  <c r="L233" i="4"/>
  <c r="L139" i="4"/>
  <c r="E142" i="4"/>
  <c r="I46" i="4" a="1"/>
  <c r="I46" i="4" s="1"/>
  <c r="N143" i="4"/>
  <c r="R47" i="4" a="1"/>
  <c r="R47" i="4" s="1"/>
  <c r="N149" i="4"/>
  <c r="R53" i="4" a="1"/>
  <c r="R53" i="4" s="1"/>
  <c r="E198" i="4"/>
  <c r="F104" i="4"/>
  <c r="AE240" i="4"/>
  <c r="AE146" i="4"/>
  <c r="AE248" i="4"/>
  <c r="AE154" i="4"/>
  <c r="AE256" i="4"/>
  <c r="AE162" i="4"/>
  <c r="D264" i="4"/>
  <c r="AE264" i="4"/>
  <c r="AE170" i="4"/>
  <c r="D272" i="4"/>
  <c r="AE272" i="4"/>
  <c r="AE178" i="4"/>
  <c r="D280" i="4"/>
  <c r="AE280" i="4"/>
  <c r="AE186" i="4"/>
  <c r="U197" i="4"/>
  <c r="U103" i="4"/>
  <c r="AK7" i="4" a="1"/>
  <c r="AK7" i="4" s="1"/>
  <c r="N198" i="4"/>
  <c r="O104" i="4"/>
  <c r="I9" i="4" a="1"/>
  <c r="I9" i="4" s="1"/>
  <c r="C200" i="4"/>
  <c r="C106" i="4"/>
  <c r="K200" i="4"/>
  <c r="K106" i="4"/>
  <c r="AA10" i="4" a="1"/>
  <c r="AA10" i="4" s="1"/>
  <c r="U201" i="4"/>
  <c r="U107" i="4"/>
  <c r="AK11" i="4" a="1"/>
  <c r="AK11" i="4" s="1"/>
  <c r="N202" i="4"/>
  <c r="O108" i="4"/>
  <c r="I13" i="4" a="1"/>
  <c r="I13" i="4" s="1"/>
  <c r="C204" i="4"/>
  <c r="C110" i="4"/>
  <c r="K204" i="4"/>
  <c r="K110" i="4"/>
  <c r="AA14" i="4" a="1"/>
  <c r="AA14" i="4" s="1"/>
  <c r="U205" i="4"/>
  <c r="U111" i="4"/>
  <c r="C208" i="4"/>
  <c r="C114" i="4"/>
  <c r="K208" i="4"/>
  <c r="K114" i="4"/>
  <c r="AA18" i="4" a="1"/>
  <c r="AA18" i="4" s="1"/>
  <c r="U209" i="4"/>
  <c r="U115" i="4"/>
  <c r="C212" i="4"/>
  <c r="C118" i="4"/>
  <c r="K212" i="4"/>
  <c r="K118" i="4"/>
  <c r="U213" i="4"/>
  <c r="U119" i="4"/>
  <c r="N214" i="4"/>
  <c r="C216" i="4"/>
  <c r="C122" i="4"/>
  <c r="K216" i="4"/>
  <c r="K122" i="4"/>
  <c r="AA26" i="4" a="1"/>
  <c r="AA26" i="4" s="1"/>
  <c r="U217" i="4"/>
  <c r="U123" i="4"/>
  <c r="AK27" i="4" a="1"/>
  <c r="AK27" i="4" s="1"/>
  <c r="I29" i="4" a="1"/>
  <c r="I29" i="4" s="1"/>
  <c r="C220" i="4"/>
  <c r="C126" i="4"/>
  <c r="K220" i="4"/>
  <c r="K126" i="4"/>
  <c r="AA30" i="4" a="1"/>
  <c r="AA30" i="4" s="1"/>
  <c r="U221" i="4"/>
  <c r="U127" i="4"/>
  <c r="AK31" i="4" a="1"/>
  <c r="AK31" i="4" s="1"/>
  <c r="N222" i="4"/>
  <c r="O128" i="4"/>
  <c r="I33" i="4" a="1"/>
  <c r="I33" i="4" s="1"/>
  <c r="C224" i="4"/>
  <c r="C130" i="4"/>
  <c r="K224" i="4"/>
  <c r="K130" i="4"/>
  <c r="AA34" i="4" a="1"/>
  <c r="AA34" i="4" s="1"/>
  <c r="U225" i="4"/>
  <c r="U131" i="4"/>
  <c r="AK35" i="4" a="1"/>
  <c r="AK35" i="4" s="1"/>
  <c r="N226" i="4"/>
  <c r="O132" i="4"/>
  <c r="I37" i="4" a="1"/>
  <c r="I37" i="4" s="1"/>
  <c r="C228" i="4"/>
  <c r="C134" i="4"/>
  <c r="K228" i="4"/>
  <c r="K134" i="4"/>
  <c r="AA38" i="4" a="1"/>
  <c r="AA38" i="4" s="1"/>
  <c r="U229" i="4"/>
  <c r="U135" i="4"/>
  <c r="AK39" i="4" a="1"/>
  <c r="AK39" i="4" s="1"/>
  <c r="N230" i="4"/>
  <c r="O136" i="4"/>
  <c r="I41" i="4" a="1"/>
  <c r="I41" i="4" s="1"/>
  <c r="C232" i="4"/>
  <c r="C138" i="4"/>
  <c r="K232" i="4"/>
  <c r="K138" i="4"/>
  <c r="AA42" i="4" a="1"/>
  <c r="AA42" i="4" s="1"/>
  <c r="U233" i="4"/>
  <c r="U139" i="4"/>
  <c r="W235" i="4"/>
  <c r="X141" i="4"/>
  <c r="E143" i="4"/>
  <c r="I47" i="4" a="1"/>
  <c r="I47" i="4" s="1"/>
  <c r="E238" i="4"/>
  <c r="F144" i="4"/>
  <c r="W145" i="4"/>
  <c r="AA49" i="4" a="1"/>
  <c r="AA49" i="4" s="1"/>
  <c r="K249" i="4"/>
  <c r="K155" i="4"/>
  <c r="T249" i="4"/>
  <c r="T155" i="4"/>
  <c r="AF251" i="4"/>
  <c r="AJ251" i="4" s="1"/>
  <c r="AL61" i="4" s="1"/>
  <c r="AG61" i="4"/>
  <c r="L253" i="4"/>
  <c r="L159" i="4"/>
  <c r="E160" i="4"/>
  <c r="I64" i="4" a="1"/>
  <c r="I64" i="4" s="1"/>
  <c r="T257" i="4"/>
  <c r="T163" i="4"/>
  <c r="L261" i="4"/>
  <c r="L167" i="4"/>
  <c r="E168" i="4"/>
  <c r="I72" i="4" a="1"/>
  <c r="I72" i="4" s="1"/>
  <c r="B264" i="4"/>
  <c r="B170" i="4"/>
  <c r="T265" i="4"/>
  <c r="T171" i="4"/>
  <c r="L269" i="4"/>
  <c r="L175" i="4"/>
  <c r="E176" i="4"/>
  <c r="I80" i="4" a="1"/>
  <c r="I80" i="4" s="1"/>
  <c r="B272" i="4"/>
  <c r="B178" i="4"/>
  <c r="T273" i="4"/>
  <c r="T179" i="4"/>
  <c r="L277" i="4"/>
  <c r="L183" i="4"/>
  <c r="E184" i="4"/>
  <c r="I88" i="4" a="1"/>
  <c r="I88" i="4" s="1"/>
  <c r="W185" i="4"/>
  <c r="AA89" i="4" a="1"/>
  <c r="AA89" i="4" s="1"/>
  <c r="AG186" i="4"/>
  <c r="AK90" i="4" a="1"/>
  <c r="AK90" i="4" s="1"/>
  <c r="B284" i="4"/>
  <c r="B190" i="4"/>
  <c r="AG104" i="4"/>
  <c r="B116" i="4"/>
  <c r="AD265" i="4"/>
  <c r="AD171" i="4"/>
  <c r="D267" i="4"/>
  <c r="AE267" i="4"/>
  <c r="AE173" i="4"/>
  <c r="AD273" i="4"/>
  <c r="AD179" i="4"/>
  <c r="D275" i="4"/>
  <c r="AE275" i="4"/>
  <c r="AE181" i="4"/>
  <c r="AD281" i="4"/>
  <c r="AD187" i="4"/>
  <c r="D283" i="4"/>
  <c r="AE283" i="4"/>
  <c r="AE189" i="4"/>
  <c r="E197" i="4"/>
  <c r="F103" i="4"/>
  <c r="W198" i="4"/>
  <c r="X104" i="4"/>
  <c r="B199" i="4"/>
  <c r="B105" i="4"/>
  <c r="R9" i="4" a="1"/>
  <c r="R9" i="4" s="1"/>
  <c r="L200" i="4"/>
  <c r="L106" i="4"/>
  <c r="T200" i="4"/>
  <c r="T106" i="4"/>
  <c r="E201" i="4"/>
  <c r="F107" i="4"/>
  <c r="W202" i="4"/>
  <c r="X108" i="4"/>
  <c r="B203" i="4"/>
  <c r="B109" i="4"/>
  <c r="R13" i="4" a="1"/>
  <c r="R13" i="4" s="1"/>
  <c r="D204" i="4"/>
  <c r="L204" i="4"/>
  <c r="L110" i="4"/>
  <c r="T204" i="4"/>
  <c r="T110" i="4"/>
  <c r="B207" i="4"/>
  <c r="B113" i="4"/>
  <c r="D208" i="4"/>
  <c r="L208" i="4"/>
  <c r="L114" i="4"/>
  <c r="T208" i="4"/>
  <c r="T114" i="4"/>
  <c r="B211" i="4"/>
  <c r="B117" i="4"/>
  <c r="L212" i="4"/>
  <c r="L118" i="4"/>
  <c r="T212" i="4"/>
  <c r="T118" i="4"/>
  <c r="W214" i="4"/>
  <c r="B215" i="4"/>
  <c r="B121" i="4"/>
  <c r="L216" i="4"/>
  <c r="L122" i="4"/>
  <c r="T216" i="4"/>
  <c r="T122" i="4"/>
  <c r="E217" i="4"/>
  <c r="F123" i="4"/>
  <c r="W218" i="4"/>
  <c r="X124" i="4"/>
  <c r="B219" i="4"/>
  <c r="B125" i="4"/>
  <c r="R29" i="4" a="1"/>
  <c r="R29" i="4" s="1"/>
  <c r="AG219" i="4"/>
  <c r="AH125" i="4"/>
  <c r="L220" i="4"/>
  <c r="L126" i="4"/>
  <c r="T220" i="4"/>
  <c r="T126" i="4"/>
  <c r="E221" i="4"/>
  <c r="F127" i="4"/>
  <c r="W222" i="4"/>
  <c r="X128" i="4"/>
  <c r="B223" i="4"/>
  <c r="B129" i="4"/>
  <c r="R33" i="4" a="1"/>
  <c r="R33" i="4" s="1"/>
  <c r="AG223" i="4"/>
  <c r="AH129" i="4"/>
  <c r="L224" i="4"/>
  <c r="L130" i="4"/>
  <c r="T224" i="4"/>
  <c r="T130" i="4"/>
  <c r="E225" i="4"/>
  <c r="F131" i="4"/>
  <c r="W226" i="4"/>
  <c r="X132" i="4"/>
  <c r="B227" i="4"/>
  <c r="B133" i="4"/>
  <c r="R37" i="4" a="1"/>
  <c r="R37" i="4" s="1"/>
  <c r="AG227" i="4"/>
  <c r="AH133" i="4"/>
  <c r="L228" i="4"/>
  <c r="L134" i="4"/>
  <c r="T228" i="4"/>
  <c r="T134" i="4"/>
  <c r="E229" i="4"/>
  <c r="F135" i="4"/>
  <c r="W230" i="4"/>
  <c r="X136" i="4"/>
  <c r="B231" i="4"/>
  <c r="B137" i="4"/>
  <c r="R41" i="4" a="1"/>
  <c r="R41" i="4" s="1"/>
  <c r="AG231" i="4"/>
  <c r="AH137" i="4"/>
  <c r="L232" i="4"/>
  <c r="L138" i="4"/>
  <c r="T232" i="4"/>
  <c r="T138" i="4"/>
  <c r="E233" i="4"/>
  <c r="F139" i="4"/>
  <c r="I44" i="4" a="1"/>
  <c r="I44" i="4" s="1"/>
  <c r="AK44" i="4" a="1"/>
  <c r="AK44" i="4" s="1"/>
  <c r="B240" i="4"/>
  <c r="B146" i="4"/>
  <c r="AG146" i="4"/>
  <c r="AK50" i="4" a="1"/>
  <c r="AK50" i="4" s="1"/>
  <c r="K245" i="4"/>
  <c r="K151" i="4"/>
  <c r="T245" i="4"/>
  <c r="T151" i="4"/>
  <c r="AF247" i="4"/>
  <c r="AJ247" i="4" s="1"/>
  <c r="AL57" i="4" s="1"/>
  <c r="AG57" i="4"/>
  <c r="L249" i="4"/>
  <c r="L155" i="4"/>
  <c r="E156" i="4"/>
  <c r="I60" i="4" a="1"/>
  <c r="I60" i="4" s="1"/>
  <c r="C253" i="4"/>
  <c r="C159" i="4"/>
  <c r="W169" i="4"/>
  <c r="AA73" i="4" a="1"/>
  <c r="AA73" i="4" s="1"/>
  <c r="W177" i="4"/>
  <c r="AA81" i="4" a="1"/>
  <c r="AA81" i="4" s="1"/>
  <c r="E188" i="4"/>
  <c r="I92" i="4" a="1"/>
  <c r="I92" i="4" s="1"/>
  <c r="W189" i="4"/>
  <c r="AA93" i="4" a="1"/>
  <c r="AA93" i="4" s="1"/>
  <c r="AG190" i="4"/>
  <c r="AK94" i="4" a="1"/>
  <c r="AK94" i="4" s="1"/>
  <c r="AG105" i="4"/>
  <c r="AD268" i="4"/>
  <c r="AD174" i="4"/>
  <c r="D270" i="4"/>
  <c r="AE270" i="4"/>
  <c r="AE176" i="4"/>
  <c r="AD276" i="4"/>
  <c r="AD182" i="4"/>
  <c r="D278" i="4"/>
  <c r="AE278" i="4"/>
  <c r="AE184" i="4"/>
  <c r="AD284" i="4"/>
  <c r="AD190" i="4"/>
  <c r="C199" i="4"/>
  <c r="C105" i="4"/>
  <c r="K199" i="4"/>
  <c r="K105" i="4"/>
  <c r="U200" i="4"/>
  <c r="U106" i="4"/>
  <c r="N201" i="4"/>
  <c r="O107" i="4"/>
  <c r="C203" i="4"/>
  <c r="C109" i="4"/>
  <c r="K203" i="4"/>
  <c r="K109" i="4"/>
  <c r="U204" i="4"/>
  <c r="U110" i="4"/>
  <c r="C207" i="4"/>
  <c r="C113" i="4"/>
  <c r="K207" i="4"/>
  <c r="K113" i="4"/>
  <c r="U208" i="4"/>
  <c r="U114" i="4"/>
  <c r="C211" i="4"/>
  <c r="C117" i="4"/>
  <c r="K211" i="4"/>
  <c r="K117" i="4"/>
  <c r="U212" i="4"/>
  <c r="U118" i="4"/>
  <c r="X120" i="4"/>
  <c r="C215" i="4"/>
  <c r="C121" i="4"/>
  <c r="K215" i="4"/>
  <c r="K121" i="4"/>
  <c r="U216" i="4"/>
  <c r="U122" i="4"/>
  <c r="N217" i="4"/>
  <c r="O123" i="4"/>
  <c r="C219" i="4"/>
  <c r="C125" i="4"/>
  <c r="K219" i="4"/>
  <c r="K125" i="4"/>
  <c r="U220" i="4"/>
  <c r="U126" i="4"/>
  <c r="N221" i="4"/>
  <c r="O127" i="4"/>
  <c r="C223" i="4"/>
  <c r="C129" i="4"/>
  <c r="K223" i="4"/>
  <c r="K129" i="4"/>
  <c r="U224" i="4"/>
  <c r="U130" i="4"/>
  <c r="N225" i="4"/>
  <c r="O131" i="4"/>
  <c r="C227" i="4"/>
  <c r="C133" i="4"/>
  <c r="K227" i="4"/>
  <c r="K133" i="4"/>
  <c r="U228" i="4"/>
  <c r="U134" i="4"/>
  <c r="N229" i="4"/>
  <c r="O135" i="4"/>
  <c r="C231" i="4"/>
  <c r="C137" i="4"/>
  <c r="K231" i="4"/>
  <c r="K137" i="4"/>
  <c r="U232" i="4"/>
  <c r="U138" i="4"/>
  <c r="N233" i="4"/>
  <c r="O139" i="4"/>
  <c r="B234" i="4"/>
  <c r="B140" i="4"/>
  <c r="AF243" i="4"/>
  <c r="AG53" i="4"/>
  <c r="L245" i="4"/>
  <c r="L151" i="4"/>
  <c r="E152" i="4"/>
  <c r="I56" i="4" a="1"/>
  <c r="I56" i="4" s="1"/>
  <c r="C249" i="4"/>
  <c r="C155" i="4"/>
  <c r="B256" i="4"/>
  <c r="B162" i="4"/>
  <c r="AG162" i="4"/>
  <c r="AK66" i="4" a="1"/>
  <c r="AK66" i="4" s="1"/>
  <c r="AG170" i="4"/>
  <c r="AK74" i="4" a="1"/>
  <c r="AK74" i="4" s="1"/>
  <c r="AG178" i="4"/>
  <c r="AK82" i="4" a="1"/>
  <c r="AK82" i="4" s="1"/>
  <c r="L281" i="4"/>
  <c r="L187" i="4"/>
  <c r="AE253" i="4"/>
  <c r="AE159" i="4"/>
  <c r="AE257" i="4"/>
  <c r="AE163" i="4"/>
  <c r="AD263" i="4"/>
  <c r="AD169" i="4"/>
  <c r="AE265" i="4"/>
  <c r="AE171" i="4"/>
  <c r="AD271" i="4"/>
  <c r="AD177" i="4"/>
  <c r="AE273" i="4"/>
  <c r="AE179" i="4"/>
  <c r="AD279" i="4"/>
  <c r="AD185" i="4"/>
  <c r="AE281" i="4"/>
  <c r="AE187" i="4"/>
  <c r="AD286" i="4"/>
  <c r="AD192" i="4"/>
  <c r="W197" i="4"/>
  <c r="X103" i="4"/>
  <c r="B198" i="4"/>
  <c r="B104" i="4"/>
  <c r="L199" i="4"/>
  <c r="L105" i="4"/>
  <c r="T199" i="4"/>
  <c r="T105" i="4"/>
  <c r="E200" i="4"/>
  <c r="F106" i="4"/>
  <c r="W201" i="4"/>
  <c r="X107" i="4"/>
  <c r="B202" i="4"/>
  <c r="B108" i="4"/>
  <c r="AG202" i="4"/>
  <c r="AH108" i="4"/>
  <c r="L203" i="4"/>
  <c r="L109" i="4"/>
  <c r="T203" i="4"/>
  <c r="T109" i="4"/>
  <c r="E204" i="4"/>
  <c r="F110" i="4"/>
  <c r="B206" i="4"/>
  <c r="B112" i="4"/>
  <c r="L207" i="4"/>
  <c r="L113" i="4"/>
  <c r="T207" i="4"/>
  <c r="T113" i="4"/>
  <c r="E208" i="4"/>
  <c r="F114" i="4"/>
  <c r="L211" i="4"/>
  <c r="L117" i="4"/>
  <c r="T211" i="4"/>
  <c r="T117" i="4"/>
  <c r="B214" i="4"/>
  <c r="B120" i="4"/>
  <c r="AG214" i="4"/>
  <c r="AH120" i="4"/>
  <c r="L215" i="4"/>
  <c r="L121" i="4"/>
  <c r="T215" i="4"/>
  <c r="T121" i="4"/>
  <c r="E216" i="4"/>
  <c r="F122" i="4"/>
  <c r="N26" i="4"/>
  <c r="W217" i="4"/>
  <c r="X123" i="4"/>
  <c r="B218" i="4"/>
  <c r="B124" i="4"/>
  <c r="AG218" i="4"/>
  <c r="AH124" i="4"/>
  <c r="L219" i="4"/>
  <c r="L125" i="4"/>
  <c r="T219" i="4"/>
  <c r="T125" i="4"/>
  <c r="E220" i="4"/>
  <c r="F126" i="4"/>
  <c r="N30" i="4"/>
  <c r="W221" i="4"/>
  <c r="X127" i="4"/>
  <c r="B222" i="4"/>
  <c r="B128" i="4"/>
  <c r="AG222" i="4"/>
  <c r="AH128" i="4"/>
  <c r="L223" i="4"/>
  <c r="L129" i="4"/>
  <c r="T223" i="4"/>
  <c r="T129" i="4"/>
  <c r="N34" i="4"/>
  <c r="W225" i="4"/>
  <c r="X131" i="4"/>
  <c r="B226" i="4"/>
  <c r="B132" i="4"/>
  <c r="AG226" i="4"/>
  <c r="AH132" i="4"/>
  <c r="L227" i="4"/>
  <c r="L133" i="4"/>
  <c r="T227" i="4"/>
  <c r="T133" i="4"/>
  <c r="E228" i="4"/>
  <c r="F134" i="4"/>
  <c r="N38" i="4"/>
  <c r="W229" i="4"/>
  <c r="X135" i="4"/>
  <c r="B230" i="4"/>
  <c r="B136" i="4"/>
  <c r="AG230" i="4"/>
  <c r="AH136" i="4"/>
  <c r="L231" i="4"/>
  <c r="L137" i="4"/>
  <c r="T231" i="4"/>
  <c r="T137" i="4"/>
  <c r="E232" i="4"/>
  <c r="F138" i="4"/>
  <c r="N42" i="4"/>
  <c r="W233" i="4"/>
  <c r="X139" i="4"/>
  <c r="C234" i="4"/>
  <c r="C140" i="4"/>
  <c r="T234" i="4"/>
  <c r="T140" i="4"/>
  <c r="B235" i="4"/>
  <c r="B141" i="4"/>
  <c r="K235" i="4"/>
  <c r="K141" i="4"/>
  <c r="B236" i="4"/>
  <c r="B142" i="4"/>
  <c r="K237" i="4"/>
  <c r="K143" i="4"/>
  <c r="T237" i="4"/>
  <c r="T143" i="4"/>
  <c r="B239" i="4"/>
  <c r="B145" i="4"/>
  <c r="K239" i="4"/>
  <c r="K145" i="4"/>
  <c r="K241" i="4"/>
  <c r="K147" i="4"/>
  <c r="T241" i="4"/>
  <c r="T147" i="4"/>
  <c r="E148" i="4"/>
  <c r="I52" i="4" a="1"/>
  <c r="I52" i="4" s="1"/>
  <c r="C245" i="4"/>
  <c r="C151" i="4"/>
  <c r="U254" i="4"/>
  <c r="U160" i="4"/>
  <c r="W161" i="4"/>
  <c r="AA65" i="4" a="1"/>
  <c r="AA65" i="4" s="1"/>
  <c r="L285" i="4"/>
  <c r="L191" i="4"/>
  <c r="N192" i="4"/>
  <c r="R96" i="4" a="1"/>
  <c r="R96" i="4" s="1"/>
  <c r="AE236" i="4"/>
  <c r="AE142" i="4"/>
  <c r="AE244" i="4"/>
  <c r="AE150" i="4"/>
  <c r="AE252" i="4"/>
  <c r="AE158" i="4"/>
  <c r="N83" i="6"/>
  <c r="E67" i="4" s="1"/>
  <c r="D260" i="4"/>
  <c r="AE260" i="4"/>
  <c r="AE166" i="4"/>
  <c r="N91" i="6"/>
  <c r="E75" i="4" s="1"/>
  <c r="AE268" i="4"/>
  <c r="AE174" i="4"/>
  <c r="N99" i="6"/>
  <c r="E83" i="4" s="1"/>
  <c r="D276" i="4"/>
  <c r="AE276" i="4"/>
  <c r="AE182" i="4"/>
  <c r="N107" i="6"/>
  <c r="E91" i="4" s="1"/>
  <c r="D284" i="4"/>
  <c r="AE284" i="4"/>
  <c r="AE190" i="4"/>
  <c r="A197" i="4"/>
  <c r="A103" i="4"/>
  <c r="AC103" i="4" s="1"/>
  <c r="I7" i="4" a="1"/>
  <c r="I7" i="4" s="1"/>
  <c r="C198" i="4"/>
  <c r="C104" i="4"/>
  <c r="K198" i="4"/>
  <c r="K104" i="4"/>
  <c r="AA8" i="4" a="1"/>
  <c r="AA8" i="4" s="1"/>
  <c r="U199" i="4"/>
  <c r="U105" i="4"/>
  <c r="N200" i="4"/>
  <c r="O106" i="4"/>
  <c r="I11" i="4" a="1"/>
  <c r="I11" i="4" s="1"/>
  <c r="C202" i="4"/>
  <c r="C108" i="4"/>
  <c r="K202" i="4"/>
  <c r="K108" i="4"/>
  <c r="AA12" i="4" a="1"/>
  <c r="AA12" i="4" s="1"/>
  <c r="U203" i="4"/>
  <c r="U109" i="4"/>
  <c r="AK13" i="4" a="1"/>
  <c r="AK13" i="4" s="1"/>
  <c r="N204" i="4"/>
  <c r="O110" i="4"/>
  <c r="C206" i="4"/>
  <c r="C112" i="4"/>
  <c r="K206" i="4"/>
  <c r="K112" i="4"/>
  <c r="U207" i="4"/>
  <c r="U113" i="4"/>
  <c r="C210" i="4"/>
  <c r="C116" i="4"/>
  <c r="K210" i="4"/>
  <c r="K116" i="4"/>
  <c r="U211" i="4"/>
  <c r="U117" i="4"/>
  <c r="C214" i="4"/>
  <c r="C120" i="4"/>
  <c r="K214" i="4"/>
  <c r="K120" i="4"/>
  <c r="U215" i="4"/>
  <c r="U121" i="4"/>
  <c r="N216" i="4"/>
  <c r="O122" i="4"/>
  <c r="W26" i="4"/>
  <c r="I27" i="4" a="1"/>
  <c r="I27" i="4" s="1"/>
  <c r="AG27" i="4"/>
  <c r="C218" i="4"/>
  <c r="C124" i="4"/>
  <c r="K218" i="4"/>
  <c r="K124" i="4"/>
  <c r="AA28" i="4" a="1"/>
  <c r="AA28" i="4" s="1"/>
  <c r="U219" i="4"/>
  <c r="U125" i="4"/>
  <c r="AK29" i="4" a="1"/>
  <c r="AK29" i="4" s="1"/>
  <c r="N220" i="4"/>
  <c r="O126" i="4"/>
  <c r="W30" i="4"/>
  <c r="I31" i="4" a="1"/>
  <c r="I31" i="4" s="1"/>
  <c r="AG31" i="4"/>
  <c r="C222" i="4"/>
  <c r="C128" i="4"/>
  <c r="K222" i="4"/>
  <c r="K128" i="4"/>
  <c r="AA32" i="4" a="1"/>
  <c r="AA32" i="4" s="1"/>
  <c r="U223" i="4"/>
  <c r="U129" i="4"/>
  <c r="AK33" i="4" a="1"/>
  <c r="AK33" i="4" s="1"/>
  <c r="N224" i="4"/>
  <c r="O130" i="4"/>
  <c r="W34" i="4"/>
  <c r="I35" i="4" a="1"/>
  <c r="I35" i="4" s="1"/>
  <c r="AG35" i="4"/>
  <c r="C226" i="4"/>
  <c r="C132" i="4"/>
  <c r="K226" i="4"/>
  <c r="K132" i="4"/>
  <c r="AA36" i="4" a="1"/>
  <c r="AA36" i="4" s="1"/>
  <c r="U227" i="4"/>
  <c r="U133" i="4"/>
  <c r="AK37" i="4" a="1"/>
  <c r="AK37" i="4" s="1"/>
  <c r="N228" i="4"/>
  <c r="O134" i="4"/>
  <c r="W38" i="4"/>
  <c r="I39" i="4" a="1"/>
  <c r="I39" i="4" s="1"/>
  <c r="AG39" i="4"/>
  <c r="C230" i="4"/>
  <c r="C136" i="4"/>
  <c r="K230" i="4"/>
  <c r="K136" i="4"/>
  <c r="AA40" i="4" a="1"/>
  <c r="AA40" i="4" s="1"/>
  <c r="U231" i="4"/>
  <c r="U137" i="4"/>
  <c r="AK41" i="4" a="1"/>
  <c r="AK41" i="4" s="1"/>
  <c r="N232" i="4"/>
  <c r="O138" i="4"/>
  <c r="W42" i="4"/>
  <c r="I43" i="4" a="1"/>
  <c r="I43" i="4" s="1"/>
  <c r="AG43" i="4"/>
  <c r="L234" i="4"/>
  <c r="L140" i="4"/>
  <c r="U234" i="4"/>
  <c r="U140" i="4"/>
  <c r="C235" i="4"/>
  <c r="C141" i="4"/>
  <c r="L235" i="4"/>
  <c r="L141" i="4"/>
  <c r="T235" i="4"/>
  <c r="T141" i="4"/>
  <c r="T236" i="4"/>
  <c r="T142" i="4"/>
  <c r="L237" i="4"/>
  <c r="L143" i="4"/>
  <c r="B238" i="4"/>
  <c r="B144" i="4"/>
  <c r="C239" i="4"/>
  <c r="C145" i="4"/>
  <c r="AF239" i="4"/>
  <c r="AG49" i="4"/>
  <c r="L241" i="4"/>
  <c r="L147" i="4"/>
  <c r="U250" i="4"/>
  <c r="U156" i="4"/>
  <c r="W157" i="4"/>
  <c r="AA61" i="4" a="1"/>
  <c r="AA61" i="4" s="1"/>
  <c r="V254" i="4"/>
  <c r="Z254" i="4" s="1"/>
  <c r="W64" i="4"/>
  <c r="L257" i="4"/>
  <c r="L163" i="4"/>
  <c r="E164" i="4"/>
  <c r="I68" i="4" a="1"/>
  <c r="I68" i="4" s="1"/>
  <c r="B260" i="4"/>
  <c r="B166" i="4"/>
  <c r="T261" i="4"/>
  <c r="T167" i="4"/>
  <c r="L265" i="4"/>
  <c r="L171" i="4"/>
  <c r="E172" i="4"/>
  <c r="I76" i="4" a="1"/>
  <c r="I76" i="4" s="1"/>
  <c r="B268" i="4"/>
  <c r="B174" i="4"/>
  <c r="T269" i="4"/>
  <c r="T175" i="4"/>
  <c r="L273" i="4"/>
  <c r="L179" i="4"/>
  <c r="E180" i="4"/>
  <c r="I84" i="4" a="1"/>
  <c r="I84" i="4" s="1"/>
  <c r="B276" i="4"/>
  <c r="B182" i="4"/>
  <c r="T277" i="4"/>
  <c r="T183" i="4"/>
  <c r="E192" i="4"/>
  <c r="I96" i="4" a="1"/>
  <c r="I96" i="4" s="1"/>
  <c r="AH109" i="4"/>
  <c r="D271" i="4"/>
  <c r="AE271" i="4"/>
  <c r="AE177" i="4"/>
  <c r="AD277" i="4"/>
  <c r="AD183" i="4"/>
  <c r="D279" i="4"/>
  <c r="AE279" i="4"/>
  <c r="AE185" i="4"/>
  <c r="AD285" i="4"/>
  <c r="AD191" i="4"/>
  <c r="B197" i="4"/>
  <c r="B103" i="4"/>
  <c r="R7" i="4" a="1"/>
  <c r="R7" i="4" s="1"/>
  <c r="AG197" i="4"/>
  <c r="AH103" i="4"/>
  <c r="L198" i="4"/>
  <c r="L104" i="4"/>
  <c r="T198" i="4"/>
  <c r="T104" i="4"/>
  <c r="E199" i="4"/>
  <c r="F105" i="4"/>
  <c r="W200" i="4"/>
  <c r="X106" i="4"/>
  <c r="B201" i="4"/>
  <c r="B107" i="4"/>
  <c r="R11" i="4" a="1"/>
  <c r="R11" i="4" s="1"/>
  <c r="AG201" i="4"/>
  <c r="AH107" i="4"/>
  <c r="L202" i="4"/>
  <c r="L108" i="4"/>
  <c r="T202" i="4"/>
  <c r="T108" i="4"/>
  <c r="E203" i="4"/>
  <c r="F109" i="4"/>
  <c r="W204" i="4"/>
  <c r="X110" i="4"/>
  <c r="B205" i="4"/>
  <c r="B111" i="4"/>
  <c r="L206" i="4"/>
  <c r="L112" i="4"/>
  <c r="T206" i="4"/>
  <c r="T112" i="4"/>
  <c r="W208" i="4"/>
  <c r="X114" i="4"/>
  <c r="B209" i="4"/>
  <c r="B115" i="4"/>
  <c r="L210" i="4"/>
  <c r="L116" i="4"/>
  <c r="T210" i="4"/>
  <c r="T116" i="4"/>
  <c r="B213" i="4"/>
  <c r="B119" i="4"/>
  <c r="L214" i="4"/>
  <c r="L120" i="4"/>
  <c r="T214" i="4"/>
  <c r="T120" i="4"/>
  <c r="W216" i="4"/>
  <c r="X122" i="4"/>
  <c r="B217" i="4"/>
  <c r="B123" i="4"/>
  <c r="AG217" i="4"/>
  <c r="AH123" i="4"/>
  <c r="L218" i="4"/>
  <c r="L124" i="4"/>
  <c r="T218" i="4"/>
  <c r="T124" i="4"/>
  <c r="E219" i="4"/>
  <c r="F125" i="4"/>
  <c r="W220" i="4"/>
  <c r="X126" i="4"/>
  <c r="B221" i="4"/>
  <c r="B127" i="4"/>
  <c r="R31" i="4" a="1"/>
  <c r="R31" i="4" s="1"/>
  <c r="AG221" i="4"/>
  <c r="AH127" i="4"/>
  <c r="L222" i="4"/>
  <c r="L128" i="4"/>
  <c r="T222" i="4"/>
  <c r="T128" i="4"/>
  <c r="E223" i="4"/>
  <c r="F129" i="4"/>
  <c r="W224" i="4"/>
  <c r="X130" i="4"/>
  <c r="B225" i="4"/>
  <c r="B131" i="4"/>
  <c r="R35" i="4" a="1"/>
  <c r="R35" i="4" s="1"/>
  <c r="AG225" i="4"/>
  <c r="AH131" i="4"/>
  <c r="L226" i="4"/>
  <c r="L132" i="4"/>
  <c r="T226" i="4"/>
  <c r="T132" i="4"/>
  <c r="E227" i="4"/>
  <c r="F133" i="4"/>
  <c r="W228" i="4"/>
  <c r="X134" i="4"/>
  <c r="B229" i="4"/>
  <c r="B135" i="4"/>
  <c r="R39" i="4" a="1"/>
  <c r="R39" i="4" s="1"/>
  <c r="AG229" i="4"/>
  <c r="AH135" i="4"/>
  <c r="L230" i="4"/>
  <c r="L136" i="4"/>
  <c r="T230" i="4"/>
  <c r="T136" i="4"/>
  <c r="E231" i="4"/>
  <c r="F137" i="4"/>
  <c r="W232" i="4"/>
  <c r="X138" i="4"/>
  <c r="B233" i="4"/>
  <c r="B139" i="4"/>
  <c r="R43" i="4" a="1"/>
  <c r="R43" i="4" s="1"/>
  <c r="AG139" i="4"/>
  <c r="AK43" i="4" a="1"/>
  <c r="AK43" i="4" s="1"/>
  <c r="V234" i="4"/>
  <c r="W44" i="4"/>
  <c r="L236" i="4"/>
  <c r="L142" i="4"/>
  <c r="U236" i="4"/>
  <c r="U142" i="4"/>
  <c r="C237" i="4"/>
  <c r="C143" i="4"/>
  <c r="U238" i="4"/>
  <c r="U144" i="4"/>
  <c r="AG145" i="4"/>
  <c r="AK49" i="4" a="1"/>
  <c r="AK49" i="4" s="1"/>
  <c r="C241" i="4"/>
  <c r="C147" i="4"/>
  <c r="U246" i="4"/>
  <c r="U152" i="4"/>
  <c r="W153" i="4"/>
  <c r="AA57" i="4" a="1"/>
  <c r="AA57" i="4" s="1"/>
  <c r="V250" i="4"/>
  <c r="Z250" i="4" s="1"/>
  <c r="W60" i="4"/>
  <c r="N157" i="4"/>
  <c r="R61" i="4" a="1"/>
  <c r="R61" i="4" s="1"/>
  <c r="B252" i="4"/>
  <c r="B158" i="4"/>
  <c r="AG158" i="4"/>
  <c r="AK62" i="4" a="1"/>
  <c r="AK62" i="4" s="1"/>
  <c r="W165" i="4"/>
  <c r="AA69" i="4" a="1"/>
  <c r="AA69" i="4" s="1"/>
  <c r="W173" i="4"/>
  <c r="AA77" i="4" a="1"/>
  <c r="AA77" i="4" s="1"/>
  <c r="W181" i="4"/>
  <c r="AA85" i="4" a="1"/>
  <c r="AA85" i="4" s="1"/>
  <c r="K127" i="4"/>
  <c r="AD240" i="4"/>
  <c r="AD146" i="4"/>
  <c r="AE242" i="4"/>
  <c r="AE148" i="4"/>
  <c r="AD248" i="4"/>
  <c r="AD154" i="4"/>
  <c r="AE250" i="4"/>
  <c r="AE156" i="4"/>
  <c r="AD256" i="4"/>
  <c r="AD162" i="4"/>
  <c r="AE258" i="4"/>
  <c r="AE164" i="4"/>
  <c r="AD264" i="4"/>
  <c r="AD170" i="4"/>
  <c r="AE266" i="4"/>
  <c r="AE172" i="4"/>
  <c r="AD272" i="4"/>
  <c r="AD178" i="4"/>
  <c r="D274" i="4"/>
  <c r="AE274" i="4"/>
  <c r="AE180" i="4"/>
  <c r="AD280" i="4"/>
  <c r="AD186" i="4"/>
  <c r="AE282" i="4"/>
  <c r="AE188" i="4"/>
  <c r="C197" i="4"/>
  <c r="C103" i="4"/>
  <c r="K197" i="4"/>
  <c r="K103" i="4"/>
  <c r="AA7" i="4" a="1"/>
  <c r="AA7" i="4" s="1"/>
  <c r="U198" i="4"/>
  <c r="U104" i="4"/>
  <c r="N199" i="4"/>
  <c r="O105" i="4"/>
  <c r="I10" i="4" a="1"/>
  <c r="I10" i="4" s="1"/>
  <c r="C201" i="4"/>
  <c r="C107" i="4"/>
  <c r="K201" i="4"/>
  <c r="K107" i="4"/>
  <c r="AA11" i="4" a="1"/>
  <c r="AA11" i="4" s="1"/>
  <c r="U202" i="4"/>
  <c r="U108" i="4"/>
  <c r="AK12" i="4" a="1"/>
  <c r="AK12" i="4" s="1"/>
  <c r="N203" i="4"/>
  <c r="O109" i="4"/>
  <c r="I14" i="4" a="1"/>
  <c r="I14" i="4" s="1"/>
  <c r="C205" i="4"/>
  <c r="C111" i="4"/>
  <c r="K205" i="4"/>
  <c r="K111" i="4"/>
  <c r="U206" i="4"/>
  <c r="U112" i="4"/>
  <c r="I18" i="4" a="1"/>
  <c r="I18" i="4" s="1"/>
  <c r="C209" i="4"/>
  <c r="C115" i="4"/>
  <c r="K209" i="4"/>
  <c r="K115" i="4"/>
  <c r="U210" i="4"/>
  <c r="U116" i="4"/>
  <c r="C213" i="4"/>
  <c r="C119" i="4"/>
  <c r="K213" i="4"/>
  <c r="K119" i="4"/>
  <c r="U214" i="4"/>
  <c r="U120" i="4"/>
  <c r="I26" i="4" a="1"/>
  <c r="I26" i="4" s="1"/>
  <c r="AG26" i="4"/>
  <c r="C217" i="4"/>
  <c r="C123" i="4"/>
  <c r="K217" i="4"/>
  <c r="K123" i="4"/>
  <c r="AA27" i="4" a="1"/>
  <c r="AA27" i="4" s="1"/>
  <c r="U218" i="4"/>
  <c r="U124" i="4"/>
  <c r="AK28" i="4" a="1"/>
  <c r="AK28" i="4" s="1"/>
  <c r="N219" i="4"/>
  <c r="O125" i="4"/>
  <c r="W29" i="4"/>
  <c r="I30" i="4" a="1"/>
  <c r="I30" i="4" s="1"/>
  <c r="AG30" i="4"/>
  <c r="C221" i="4"/>
  <c r="C127" i="4"/>
  <c r="AA31" i="4" a="1"/>
  <c r="AA31" i="4" s="1"/>
  <c r="U222" i="4"/>
  <c r="U128" i="4"/>
  <c r="AK32" i="4" a="1"/>
  <c r="AK32" i="4" s="1"/>
  <c r="N223" i="4"/>
  <c r="O129" i="4"/>
  <c r="W33" i="4"/>
  <c r="I34" i="4" a="1"/>
  <c r="I34" i="4" s="1"/>
  <c r="AG34" i="4"/>
  <c r="C225" i="4"/>
  <c r="C131" i="4"/>
  <c r="K225" i="4"/>
  <c r="K131" i="4"/>
  <c r="AA35" i="4" a="1"/>
  <c r="AA35" i="4" s="1"/>
  <c r="U226" i="4"/>
  <c r="U132" i="4"/>
  <c r="AK36" i="4" a="1"/>
  <c r="AK36" i="4" s="1"/>
  <c r="N227" i="4"/>
  <c r="O133" i="4"/>
  <c r="W37" i="4"/>
  <c r="I38" i="4" a="1"/>
  <c r="I38" i="4" s="1"/>
  <c r="AG38" i="4"/>
  <c r="C229" i="4"/>
  <c r="C135" i="4"/>
  <c r="K229" i="4"/>
  <c r="K135" i="4"/>
  <c r="AA39" i="4" a="1"/>
  <c r="AA39" i="4" s="1"/>
  <c r="U230" i="4"/>
  <c r="U136" i="4"/>
  <c r="AK40" i="4" a="1"/>
  <c r="AK40" i="4" s="1"/>
  <c r="N231" i="4"/>
  <c r="O137" i="4"/>
  <c r="W41" i="4"/>
  <c r="I42" i="4" a="1"/>
  <c r="I42" i="4" s="1"/>
  <c r="AG42" i="4"/>
  <c r="C233" i="4"/>
  <c r="C139" i="4"/>
  <c r="K233" i="4"/>
  <c r="K139" i="4"/>
  <c r="AA43" i="4" a="1"/>
  <c r="AA43" i="4" s="1"/>
  <c r="E234" i="4"/>
  <c r="F140" i="4"/>
  <c r="N44" i="4"/>
  <c r="W140" i="4"/>
  <c r="AA44" i="4" a="1"/>
  <c r="AA44" i="4" s="1"/>
  <c r="AG234" i="4"/>
  <c r="AH140" i="4"/>
  <c r="AF235" i="4"/>
  <c r="AG45" i="4"/>
  <c r="V236" i="4"/>
  <c r="W46" i="4"/>
  <c r="W47" i="4"/>
  <c r="AF237" i="4"/>
  <c r="AG47" i="4"/>
  <c r="V238" i="4"/>
  <c r="W48" i="4"/>
  <c r="U242" i="4"/>
  <c r="U148" i="4"/>
  <c r="W149" i="4"/>
  <c r="AA53" i="4" a="1"/>
  <c r="AA53" i="4" s="1"/>
  <c r="V246" i="4"/>
  <c r="Z246" i="4" s="1"/>
  <c r="W56" i="4"/>
  <c r="N153" i="4"/>
  <c r="R57" i="4" a="1"/>
  <c r="R57" i="4" s="1"/>
  <c r="B248" i="4"/>
  <c r="B154" i="4"/>
  <c r="AG154" i="4"/>
  <c r="AK58" i="4" a="1"/>
  <c r="AK58" i="4" s="1"/>
  <c r="N64" i="4"/>
  <c r="AF255" i="4"/>
  <c r="AJ255" i="4" s="1"/>
  <c r="AL65" i="4" s="1"/>
  <c r="AG65" i="4"/>
  <c r="AG166" i="4"/>
  <c r="AK70" i="4" a="1"/>
  <c r="AK70" i="4" s="1"/>
  <c r="AG174" i="4"/>
  <c r="AK78" i="4" a="1"/>
  <c r="AK78" i="4" s="1"/>
  <c r="AG182" i="4"/>
  <c r="AK86" i="4" a="1"/>
  <c r="AK86" i="4" s="1"/>
  <c r="T281" i="4"/>
  <c r="T187" i="4"/>
  <c r="O103" i="4"/>
  <c r="F130" i="4"/>
  <c r="N234" i="4"/>
  <c r="O140" i="4"/>
  <c r="C236" i="4"/>
  <c r="C142" i="4"/>
  <c r="K236" i="4"/>
  <c r="K142" i="4"/>
  <c r="AA46" i="4" a="1"/>
  <c r="AA46" i="4" s="1"/>
  <c r="U237" i="4"/>
  <c r="U143" i="4"/>
  <c r="AK47" i="4" a="1"/>
  <c r="AK47" i="4" s="1"/>
  <c r="N238" i="4"/>
  <c r="O144" i="4"/>
  <c r="I49" i="4" a="1"/>
  <c r="I49" i="4" s="1"/>
  <c r="C240" i="4"/>
  <c r="C146" i="4"/>
  <c r="K240" i="4"/>
  <c r="K146" i="4"/>
  <c r="AA50" i="4" a="1"/>
  <c r="AA50" i="4" s="1"/>
  <c r="U241" i="4"/>
  <c r="U147" i="4"/>
  <c r="AK51" i="4" a="1"/>
  <c r="AK51" i="4" s="1"/>
  <c r="N242" i="4"/>
  <c r="O148" i="4"/>
  <c r="I53" i="4" a="1"/>
  <c r="I53" i="4" s="1"/>
  <c r="C244" i="4"/>
  <c r="C150" i="4"/>
  <c r="K244" i="4"/>
  <c r="K150" i="4"/>
  <c r="AA54" i="4" a="1"/>
  <c r="AA54" i="4" s="1"/>
  <c r="U245" i="4"/>
  <c r="U151" i="4"/>
  <c r="AK55" i="4" a="1"/>
  <c r="AK55" i="4" s="1"/>
  <c r="N246" i="4"/>
  <c r="O152" i="4"/>
  <c r="I57" i="4" a="1"/>
  <c r="I57" i="4" s="1"/>
  <c r="C248" i="4"/>
  <c r="C154" i="4"/>
  <c r="K248" i="4"/>
  <c r="K154" i="4"/>
  <c r="AA58" i="4" a="1"/>
  <c r="AA58" i="4" s="1"/>
  <c r="U249" i="4"/>
  <c r="U155" i="4"/>
  <c r="AK59" i="4" a="1"/>
  <c r="AK59" i="4" s="1"/>
  <c r="N250" i="4"/>
  <c r="O156" i="4"/>
  <c r="I61" i="4" a="1"/>
  <c r="I61" i="4" s="1"/>
  <c r="C252" i="4"/>
  <c r="C158" i="4"/>
  <c r="K252" i="4"/>
  <c r="K158" i="4"/>
  <c r="AA62" i="4" a="1"/>
  <c r="AA62" i="4" s="1"/>
  <c r="U253" i="4"/>
  <c r="U159" i="4"/>
  <c r="AK63" i="4" a="1"/>
  <c r="AK63" i="4" s="1"/>
  <c r="N254" i="4"/>
  <c r="O160" i="4"/>
  <c r="I65" i="4" a="1"/>
  <c r="I65" i="4" s="1"/>
  <c r="C256" i="4"/>
  <c r="C162" i="4"/>
  <c r="K256" i="4"/>
  <c r="K162" i="4"/>
  <c r="AA66" i="4" a="1"/>
  <c r="AA66" i="4" s="1"/>
  <c r="U257" i="4"/>
  <c r="U163" i="4"/>
  <c r="AK67" i="4" a="1"/>
  <c r="AK67" i="4" s="1"/>
  <c r="N258" i="4"/>
  <c r="O164" i="4"/>
  <c r="I69" i="4" a="1"/>
  <c r="I69" i="4" s="1"/>
  <c r="C260" i="4"/>
  <c r="C166" i="4"/>
  <c r="K260" i="4"/>
  <c r="K166" i="4"/>
  <c r="AA70" i="4" a="1"/>
  <c r="AA70" i="4" s="1"/>
  <c r="U261" i="4"/>
  <c r="U167" i="4"/>
  <c r="AK71" i="4" a="1"/>
  <c r="AK71" i="4" s="1"/>
  <c r="N262" i="4"/>
  <c r="O168" i="4"/>
  <c r="I73" i="4" a="1"/>
  <c r="I73" i="4" s="1"/>
  <c r="C264" i="4"/>
  <c r="C170" i="4"/>
  <c r="K264" i="4"/>
  <c r="K170" i="4"/>
  <c r="AA74" i="4" a="1"/>
  <c r="AA74" i="4" s="1"/>
  <c r="U265" i="4"/>
  <c r="U171" i="4"/>
  <c r="AK75" i="4" a="1"/>
  <c r="AK75" i="4" s="1"/>
  <c r="N266" i="4"/>
  <c r="O172" i="4"/>
  <c r="I77" i="4" a="1"/>
  <c r="I77" i="4" s="1"/>
  <c r="C268" i="4"/>
  <c r="C174" i="4"/>
  <c r="K268" i="4"/>
  <c r="K174" i="4"/>
  <c r="AA78" i="4" a="1"/>
  <c r="AA78" i="4" s="1"/>
  <c r="U269" i="4"/>
  <c r="U175" i="4"/>
  <c r="AK79" i="4" a="1"/>
  <c r="AK79" i="4" s="1"/>
  <c r="N270" i="4"/>
  <c r="O176" i="4"/>
  <c r="I81" i="4" a="1"/>
  <c r="I81" i="4" s="1"/>
  <c r="C272" i="4"/>
  <c r="C178" i="4"/>
  <c r="K272" i="4"/>
  <c r="K178" i="4"/>
  <c r="AA82" i="4" a="1"/>
  <c r="AA82" i="4" s="1"/>
  <c r="U273" i="4"/>
  <c r="U179" i="4"/>
  <c r="AK83" i="4" a="1"/>
  <c r="AK83" i="4" s="1"/>
  <c r="N274" i="4"/>
  <c r="O180" i="4"/>
  <c r="I85" i="4" a="1"/>
  <c r="I85" i="4" s="1"/>
  <c r="C276" i="4"/>
  <c r="C182" i="4"/>
  <c r="K276" i="4"/>
  <c r="K182" i="4"/>
  <c r="AA86" i="4" a="1"/>
  <c r="AA86" i="4" s="1"/>
  <c r="U277" i="4"/>
  <c r="U183" i="4"/>
  <c r="AK87" i="4" a="1"/>
  <c r="AK87" i="4" s="1"/>
  <c r="N278" i="4"/>
  <c r="O184" i="4"/>
  <c r="I89" i="4" a="1"/>
  <c r="I89" i="4" s="1"/>
  <c r="C280" i="4"/>
  <c r="C186" i="4"/>
  <c r="K280" i="4"/>
  <c r="K186" i="4"/>
  <c r="AA90" i="4" a="1"/>
  <c r="AA90" i="4" s="1"/>
  <c r="U281" i="4"/>
  <c r="U187" i="4"/>
  <c r="AK91" i="4" a="1"/>
  <c r="AK91" i="4" s="1"/>
  <c r="N282" i="4"/>
  <c r="O188" i="4"/>
  <c r="I93" i="4" a="1"/>
  <c r="I93" i="4" s="1"/>
  <c r="C284" i="4"/>
  <c r="C190" i="4"/>
  <c r="K284" i="4"/>
  <c r="K190" i="4"/>
  <c r="AA94" i="4" a="1"/>
  <c r="AA94" i="4" s="1"/>
  <c r="U285" i="4"/>
  <c r="U191" i="4"/>
  <c r="AK95" i="4" a="1"/>
  <c r="AK95" i="4" s="1"/>
  <c r="W286" i="4"/>
  <c r="X192" i="4"/>
  <c r="AF286" i="4"/>
  <c r="AJ286" i="4" s="1"/>
  <c r="AL96" i="4" s="1"/>
  <c r="AG96" i="4"/>
  <c r="L240" i="4"/>
  <c r="L146" i="4"/>
  <c r="T240" i="4"/>
  <c r="T146" i="4"/>
  <c r="E241" i="4"/>
  <c r="F147" i="4"/>
  <c r="W242" i="4"/>
  <c r="X148" i="4"/>
  <c r="B243" i="4"/>
  <c r="B149" i="4"/>
  <c r="AG243" i="4"/>
  <c r="AH149" i="4"/>
  <c r="L244" i="4"/>
  <c r="L150" i="4"/>
  <c r="T244" i="4"/>
  <c r="T150" i="4"/>
  <c r="E245" i="4"/>
  <c r="F151" i="4"/>
  <c r="W246" i="4"/>
  <c r="X152" i="4"/>
  <c r="B247" i="4"/>
  <c r="B153" i="4"/>
  <c r="AG247" i="4"/>
  <c r="AH153" i="4"/>
  <c r="L248" i="4"/>
  <c r="L154" i="4"/>
  <c r="T248" i="4"/>
  <c r="T154" i="4"/>
  <c r="E249" i="4"/>
  <c r="F155" i="4"/>
  <c r="W250" i="4"/>
  <c r="X156" i="4"/>
  <c r="B251" i="4"/>
  <c r="B157" i="4"/>
  <c r="AG251" i="4"/>
  <c r="AH157" i="4"/>
  <c r="L252" i="4"/>
  <c r="L158" i="4"/>
  <c r="T252" i="4"/>
  <c r="T158" i="4"/>
  <c r="E253" i="4"/>
  <c r="F159" i="4"/>
  <c r="W254" i="4"/>
  <c r="X160" i="4"/>
  <c r="B255" i="4"/>
  <c r="B161" i="4"/>
  <c r="R65" i="4" a="1"/>
  <c r="R65" i="4" s="1"/>
  <c r="AG255" i="4"/>
  <c r="AH161" i="4"/>
  <c r="L256" i="4"/>
  <c r="L162" i="4"/>
  <c r="T256" i="4"/>
  <c r="T162" i="4"/>
  <c r="E257" i="4"/>
  <c r="F163" i="4"/>
  <c r="W258" i="4"/>
  <c r="X164" i="4"/>
  <c r="B259" i="4"/>
  <c r="B165" i="4"/>
  <c r="R69" i="4" a="1"/>
  <c r="R69" i="4" s="1"/>
  <c r="AG259" i="4"/>
  <c r="AH165" i="4"/>
  <c r="L260" i="4"/>
  <c r="L166" i="4"/>
  <c r="T260" i="4"/>
  <c r="T166" i="4"/>
  <c r="E261" i="4"/>
  <c r="F167" i="4"/>
  <c r="W262" i="4"/>
  <c r="X168" i="4"/>
  <c r="B263" i="4"/>
  <c r="B169" i="4"/>
  <c r="R73" i="4" a="1"/>
  <c r="R73" i="4" s="1"/>
  <c r="AG263" i="4"/>
  <c r="AH169" i="4"/>
  <c r="L264" i="4"/>
  <c r="L170" i="4"/>
  <c r="T264" i="4"/>
  <c r="T170" i="4"/>
  <c r="E265" i="4"/>
  <c r="F171" i="4"/>
  <c r="W266" i="4"/>
  <c r="X172" i="4"/>
  <c r="B267" i="4"/>
  <c r="B173" i="4"/>
  <c r="R77" i="4" a="1"/>
  <c r="R77" i="4" s="1"/>
  <c r="AG267" i="4"/>
  <c r="AH173" i="4"/>
  <c r="L268" i="4"/>
  <c r="L174" i="4"/>
  <c r="T268" i="4"/>
  <c r="T174" i="4"/>
  <c r="E269" i="4"/>
  <c r="F175" i="4"/>
  <c r="W270" i="4"/>
  <c r="X176" i="4"/>
  <c r="B271" i="4"/>
  <c r="B177" i="4"/>
  <c r="R81" i="4" a="1"/>
  <c r="R81" i="4" s="1"/>
  <c r="AG271" i="4"/>
  <c r="AH177" i="4"/>
  <c r="L272" i="4"/>
  <c r="L178" i="4"/>
  <c r="T272" i="4"/>
  <c r="T178" i="4"/>
  <c r="E273" i="4"/>
  <c r="F179" i="4"/>
  <c r="W274" i="4"/>
  <c r="X180" i="4"/>
  <c r="B275" i="4"/>
  <c r="B181" i="4"/>
  <c r="R85" i="4" a="1"/>
  <c r="R85" i="4" s="1"/>
  <c r="AG275" i="4"/>
  <c r="AH181" i="4"/>
  <c r="L276" i="4"/>
  <c r="L182" i="4"/>
  <c r="T276" i="4"/>
  <c r="T182" i="4"/>
  <c r="E277" i="4"/>
  <c r="F183" i="4"/>
  <c r="W278" i="4"/>
  <c r="X184" i="4"/>
  <c r="B279" i="4"/>
  <c r="B185" i="4"/>
  <c r="R89" i="4" a="1"/>
  <c r="R89" i="4" s="1"/>
  <c r="AG279" i="4"/>
  <c r="AH185" i="4"/>
  <c r="L280" i="4"/>
  <c r="L186" i="4"/>
  <c r="T280" i="4"/>
  <c r="T186" i="4"/>
  <c r="E281" i="4"/>
  <c r="F187" i="4"/>
  <c r="W282" i="4"/>
  <c r="X188" i="4"/>
  <c r="B283" i="4"/>
  <c r="B189" i="4"/>
  <c r="R93" i="4" a="1"/>
  <c r="R93" i="4" s="1"/>
  <c r="AG283" i="4"/>
  <c r="AH189" i="4"/>
  <c r="L284" i="4"/>
  <c r="L190" i="4"/>
  <c r="T284" i="4"/>
  <c r="T190" i="4"/>
  <c r="E285" i="4"/>
  <c r="F191" i="4"/>
  <c r="AG286" i="4"/>
  <c r="AH192" i="4"/>
  <c r="U240" i="4"/>
  <c r="U146" i="4"/>
  <c r="N241" i="4"/>
  <c r="O147" i="4"/>
  <c r="W51" i="4"/>
  <c r="C243" i="4"/>
  <c r="C149" i="4"/>
  <c r="K243" i="4"/>
  <c r="K149" i="4"/>
  <c r="U244" i="4"/>
  <c r="U150" i="4"/>
  <c r="N245" i="4"/>
  <c r="O151" i="4"/>
  <c r="C247" i="4"/>
  <c r="C153" i="4"/>
  <c r="K247" i="4"/>
  <c r="K153" i="4"/>
  <c r="U248" i="4"/>
  <c r="U154" i="4"/>
  <c r="N249" i="4"/>
  <c r="O155" i="4"/>
  <c r="C251" i="4"/>
  <c r="C157" i="4"/>
  <c r="K251" i="4"/>
  <c r="K157" i="4"/>
  <c r="U252" i="4"/>
  <c r="U158" i="4"/>
  <c r="N253" i="4"/>
  <c r="O159" i="4"/>
  <c r="C255" i="4"/>
  <c r="C161" i="4"/>
  <c r="K255" i="4"/>
  <c r="K161" i="4"/>
  <c r="U256" i="4"/>
  <c r="U162" i="4"/>
  <c r="N257" i="4"/>
  <c r="O163" i="4"/>
  <c r="C259" i="4"/>
  <c r="C165" i="4"/>
  <c r="K259" i="4"/>
  <c r="K165" i="4"/>
  <c r="U260" i="4"/>
  <c r="U166" i="4"/>
  <c r="N261" i="4"/>
  <c r="O167" i="4"/>
  <c r="C263" i="4"/>
  <c r="C169" i="4"/>
  <c r="K263" i="4"/>
  <c r="K169" i="4"/>
  <c r="U264" i="4"/>
  <c r="U170" i="4"/>
  <c r="N265" i="4"/>
  <c r="O171" i="4"/>
  <c r="C267" i="4"/>
  <c r="C173" i="4"/>
  <c r="K267" i="4"/>
  <c r="K173" i="4"/>
  <c r="U268" i="4"/>
  <c r="U174" i="4"/>
  <c r="N269" i="4"/>
  <c r="O175" i="4"/>
  <c r="C271" i="4"/>
  <c r="C177" i="4"/>
  <c r="K271" i="4"/>
  <c r="K177" i="4"/>
  <c r="U272" i="4"/>
  <c r="U178" i="4"/>
  <c r="N273" i="4"/>
  <c r="O179" i="4"/>
  <c r="C275" i="4"/>
  <c r="C181" i="4"/>
  <c r="K275" i="4"/>
  <c r="K181" i="4"/>
  <c r="U276" i="4"/>
  <c r="U182" i="4"/>
  <c r="N277" i="4"/>
  <c r="O183" i="4"/>
  <c r="C279" i="4"/>
  <c r="C185" i="4"/>
  <c r="K279" i="4"/>
  <c r="K185" i="4"/>
  <c r="U280" i="4"/>
  <c r="U186" i="4"/>
  <c r="N281" i="4"/>
  <c r="O187" i="4"/>
  <c r="C283" i="4"/>
  <c r="C189" i="4"/>
  <c r="K283" i="4"/>
  <c r="K189" i="4"/>
  <c r="U284" i="4"/>
  <c r="U190" i="4"/>
  <c r="N285" i="4"/>
  <c r="O191" i="4"/>
  <c r="AG238" i="4"/>
  <c r="AH144" i="4"/>
  <c r="L239" i="4"/>
  <c r="L145" i="4"/>
  <c r="T239" i="4"/>
  <c r="T145" i="4"/>
  <c r="E240" i="4"/>
  <c r="F146" i="4"/>
  <c r="N50" i="4"/>
  <c r="W241" i="4"/>
  <c r="X147" i="4"/>
  <c r="B242" i="4"/>
  <c r="B148" i="4"/>
  <c r="AG242" i="4"/>
  <c r="AH148" i="4"/>
  <c r="L243" i="4"/>
  <c r="L149" i="4"/>
  <c r="T243" i="4"/>
  <c r="T149" i="4"/>
  <c r="E244" i="4"/>
  <c r="F150" i="4"/>
  <c r="N54" i="4"/>
  <c r="W245" i="4"/>
  <c r="X151" i="4"/>
  <c r="B246" i="4"/>
  <c r="B152" i="4"/>
  <c r="AG246" i="4"/>
  <c r="AH152" i="4"/>
  <c r="L247" i="4"/>
  <c r="L153" i="4"/>
  <c r="T247" i="4"/>
  <c r="T153" i="4"/>
  <c r="E248" i="4"/>
  <c r="F154" i="4"/>
  <c r="N58" i="4"/>
  <c r="W249" i="4"/>
  <c r="X155" i="4"/>
  <c r="B250" i="4"/>
  <c r="B156" i="4"/>
  <c r="AG250" i="4"/>
  <c r="AH156" i="4"/>
  <c r="L251" i="4"/>
  <c r="L157" i="4"/>
  <c r="T251" i="4"/>
  <c r="T157" i="4"/>
  <c r="E252" i="4"/>
  <c r="F158" i="4"/>
  <c r="N62" i="4"/>
  <c r="W253" i="4"/>
  <c r="X159" i="4"/>
  <c r="B254" i="4"/>
  <c r="B160" i="4"/>
  <c r="AG254" i="4"/>
  <c r="AH160" i="4"/>
  <c r="L255" i="4"/>
  <c r="L161" i="4"/>
  <c r="T255" i="4"/>
  <c r="T161" i="4"/>
  <c r="E256" i="4"/>
  <c r="F162" i="4"/>
  <c r="N66" i="4"/>
  <c r="W257" i="4"/>
  <c r="X163" i="4"/>
  <c r="B258" i="4"/>
  <c r="B164" i="4"/>
  <c r="AG258" i="4"/>
  <c r="AH164" i="4"/>
  <c r="L259" i="4"/>
  <c r="L165" i="4"/>
  <c r="T259" i="4"/>
  <c r="T165" i="4"/>
  <c r="E260" i="4"/>
  <c r="F166" i="4"/>
  <c r="W261" i="4"/>
  <c r="X167" i="4"/>
  <c r="B262" i="4"/>
  <c r="B168" i="4"/>
  <c r="AG262" i="4"/>
  <c r="AH168" i="4"/>
  <c r="L263" i="4"/>
  <c r="L169" i="4"/>
  <c r="T263" i="4"/>
  <c r="T169" i="4"/>
  <c r="E264" i="4"/>
  <c r="F170" i="4"/>
  <c r="W265" i="4"/>
  <c r="X171" i="4"/>
  <c r="B266" i="4"/>
  <c r="B172" i="4"/>
  <c r="AG266" i="4"/>
  <c r="AH172" i="4"/>
  <c r="L267" i="4"/>
  <c r="L173" i="4"/>
  <c r="T267" i="4"/>
  <c r="T173" i="4"/>
  <c r="E268" i="4"/>
  <c r="F174" i="4"/>
  <c r="W269" i="4"/>
  <c r="X175" i="4"/>
  <c r="B270" i="4"/>
  <c r="B176" i="4"/>
  <c r="AG270" i="4"/>
  <c r="AH176" i="4"/>
  <c r="L271" i="4"/>
  <c r="L177" i="4"/>
  <c r="T271" i="4"/>
  <c r="T177" i="4"/>
  <c r="E272" i="4"/>
  <c r="F178" i="4"/>
  <c r="W273" i="4"/>
  <c r="X179" i="4"/>
  <c r="B274" i="4"/>
  <c r="B180" i="4"/>
  <c r="AG274" i="4"/>
  <c r="AH180" i="4"/>
  <c r="L275" i="4"/>
  <c r="L181" i="4"/>
  <c r="T275" i="4"/>
  <c r="T181" i="4"/>
  <c r="E276" i="4"/>
  <c r="F182" i="4"/>
  <c r="W277" i="4"/>
  <c r="X183" i="4"/>
  <c r="B278" i="4"/>
  <c r="B184" i="4"/>
  <c r="AG278" i="4"/>
  <c r="AH184" i="4"/>
  <c r="L279" i="4"/>
  <c r="L185" i="4"/>
  <c r="T279" i="4"/>
  <c r="T185" i="4"/>
  <c r="E280" i="4"/>
  <c r="F186" i="4"/>
  <c r="W281" i="4"/>
  <c r="X187" i="4"/>
  <c r="B282" i="4"/>
  <c r="B188" i="4"/>
  <c r="AG282" i="4"/>
  <c r="AH188" i="4"/>
  <c r="L283" i="4"/>
  <c r="L189" i="4"/>
  <c r="T283" i="4"/>
  <c r="T189" i="4"/>
  <c r="E284" i="4"/>
  <c r="F190" i="4"/>
  <c r="W285" i="4"/>
  <c r="X191" i="4"/>
  <c r="B286" i="4"/>
  <c r="B192" i="4"/>
  <c r="K286" i="4"/>
  <c r="K192" i="4"/>
  <c r="K234" i="4"/>
  <c r="K140" i="4"/>
  <c r="U235" i="4"/>
  <c r="U141" i="4"/>
  <c r="N236" i="4"/>
  <c r="O142" i="4"/>
  <c r="C238" i="4"/>
  <c r="C144" i="4"/>
  <c r="K238" i="4"/>
  <c r="K144" i="4"/>
  <c r="U239" i="4"/>
  <c r="U145" i="4"/>
  <c r="N240" i="4"/>
  <c r="O146" i="4"/>
  <c r="W50" i="4"/>
  <c r="I51" i="4" a="1"/>
  <c r="I51" i="4" s="1"/>
  <c r="AG51" i="4"/>
  <c r="C242" i="4"/>
  <c r="C148" i="4"/>
  <c r="K242" i="4"/>
  <c r="K148" i="4"/>
  <c r="AA52" i="4" a="1"/>
  <c r="AA52" i="4" s="1"/>
  <c r="U243" i="4"/>
  <c r="U149" i="4"/>
  <c r="AK53" i="4" a="1"/>
  <c r="AK53" i="4" s="1"/>
  <c r="N244" i="4"/>
  <c r="O150" i="4"/>
  <c r="W54" i="4"/>
  <c r="I55" i="4" a="1"/>
  <c r="I55" i="4" s="1"/>
  <c r="AG55" i="4"/>
  <c r="C246" i="4"/>
  <c r="C152" i="4"/>
  <c r="K246" i="4"/>
  <c r="K152" i="4"/>
  <c r="AA56" i="4" a="1"/>
  <c r="AA56" i="4" s="1"/>
  <c r="U247" i="4"/>
  <c r="U153" i="4"/>
  <c r="AK57" i="4" a="1"/>
  <c r="AK57" i="4" s="1"/>
  <c r="N248" i="4"/>
  <c r="O154" i="4"/>
  <c r="W58" i="4"/>
  <c r="I59" i="4" a="1"/>
  <c r="I59" i="4" s="1"/>
  <c r="AG59" i="4"/>
  <c r="C250" i="4"/>
  <c r="C156" i="4"/>
  <c r="K250" i="4"/>
  <c r="K156" i="4"/>
  <c r="AA60" i="4" a="1"/>
  <c r="AA60" i="4" s="1"/>
  <c r="U251" i="4"/>
  <c r="U157" i="4"/>
  <c r="AK61" i="4" a="1"/>
  <c r="AK61" i="4" s="1"/>
  <c r="N252" i="4"/>
  <c r="O158" i="4"/>
  <c r="W62" i="4"/>
  <c r="I63" i="4" a="1"/>
  <c r="I63" i="4" s="1"/>
  <c r="AG63" i="4"/>
  <c r="C254" i="4"/>
  <c r="C160" i="4"/>
  <c r="K254" i="4"/>
  <c r="K160" i="4"/>
  <c r="AA64" i="4" a="1"/>
  <c r="AA64" i="4" s="1"/>
  <c r="U255" i="4"/>
  <c r="U161" i="4"/>
  <c r="AK65" i="4" a="1"/>
  <c r="AK65" i="4" s="1"/>
  <c r="N256" i="4"/>
  <c r="O162" i="4"/>
  <c r="W66" i="4"/>
  <c r="I67" i="4" a="1"/>
  <c r="I67" i="4" s="1"/>
  <c r="C258" i="4"/>
  <c r="C164" i="4"/>
  <c r="K258" i="4"/>
  <c r="K164" i="4"/>
  <c r="AA68" i="4" a="1"/>
  <c r="AA68" i="4" s="1"/>
  <c r="U259" i="4"/>
  <c r="U165" i="4"/>
  <c r="AK69" i="4" a="1"/>
  <c r="AK69" i="4" s="1"/>
  <c r="N260" i="4"/>
  <c r="O166" i="4"/>
  <c r="I71" i="4" a="1"/>
  <c r="I71" i="4" s="1"/>
  <c r="C262" i="4"/>
  <c r="C168" i="4"/>
  <c r="K262" i="4"/>
  <c r="K168" i="4"/>
  <c r="AA72" i="4" a="1"/>
  <c r="AA72" i="4" s="1"/>
  <c r="U263" i="4"/>
  <c r="U169" i="4"/>
  <c r="AK73" i="4" a="1"/>
  <c r="AK73" i="4" s="1"/>
  <c r="N264" i="4"/>
  <c r="O170" i="4"/>
  <c r="I75" i="4" a="1"/>
  <c r="I75" i="4" s="1"/>
  <c r="C266" i="4"/>
  <c r="C172" i="4"/>
  <c r="K266" i="4"/>
  <c r="K172" i="4"/>
  <c r="AA76" i="4" a="1"/>
  <c r="AA76" i="4" s="1"/>
  <c r="U267" i="4"/>
  <c r="U173" i="4"/>
  <c r="AK77" i="4" a="1"/>
  <c r="AK77" i="4" s="1"/>
  <c r="N268" i="4"/>
  <c r="O174" i="4"/>
  <c r="I79" i="4" a="1"/>
  <c r="I79" i="4" s="1"/>
  <c r="C270" i="4"/>
  <c r="C176" i="4"/>
  <c r="K270" i="4"/>
  <c r="K176" i="4"/>
  <c r="AA80" i="4" a="1"/>
  <c r="AA80" i="4" s="1"/>
  <c r="U271" i="4"/>
  <c r="U177" i="4"/>
  <c r="AK81" i="4" a="1"/>
  <c r="AK81" i="4" s="1"/>
  <c r="N272" i="4"/>
  <c r="O178" i="4"/>
  <c r="I83" i="4" a="1"/>
  <c r="I83" i="4" s="1"/>
  <c r="C274" i="4"/>
  <c r="C180" i="4"/>
  <c r="K274" i="4"/>
  <c r="K180" i="4"/>
  <c r="AA84" i="4" a="1"/>
  <c r="AA84" i="4" s="1"/>
  <c r="U275" i="4"/>
  <c r="U181" i="4"/>
  <c r="AK85" i="4" a="1"/>
  <c r="AK85" i="4" s="1"/>
  <c r="N276" i="4"/>
  <c r="O182" i="4"/>
  <c r="I87" i="4" a="1"/>
  <c r="I87" i="4" s="1"/>
  <c r="C278" i="4"/>
  <c r="C184" i="4"/>
  <c r="K278" i="4"/>
  <c r="K184" i="4"/>
  <c r="AA88" i="4" a="1"/>
  <c r="AA88" i="4" s="1"/>
  <c r="U279" i="4"/>
  <c r="U185" i="4"/>
  <c r="AK89" i="4" a="1"/>
  <c r="AK89" i="4" s="1"/>
  <c r="N280" i="4"/>
  <c r="O186" i="4"/>
  <c r="I91" i="4" a="1"/>
  <c r="I91" i="4" s="1"/>
  <c r="C282" i="4"/>
  <c r="C188" i="4"/>
  <c r="K282" i="4"/>
  <c r="K188" i="4"/>
  <c r="AA92" i="4" a="1"/>
  <c r="AA92" i="4" s="1"/>
  <c r="U283" i="4"/>
  <c r="U189" i="4"/>
  <c r="AK93" i="4" a="1"/>
  <c r="AK93" i="4" s="1"/>
  <c r="N284" i="4"/>
  <c r="O190" i="4"/>
  <c r="I95" i="4" a="1"/>
  <c r="I95" i="4" s="1"/>
  <c r="C286" i="4"/>
  <c r="C192" i="4"/>
  <c r="L286" i="4"/>
  <c r="L192" i="4"/>
  <c r="T286" i="4"/>
  <c r="T192" i="4"/>
  <c r="AK96" i="4" a="1"/>
  <c r="AK96" i="4" s="1"/>
  <c r="W236" i="4"/>
  <c r="X142" i="4"/>
  <c r="B237" i="4"/>
  <c r="B143" i="4"/>
  <c r="AG237" i="4"/>
  <c r="AH143" i="4"/>
  <c r="L238" i="4"/>
  <c r="L144" i="4"/>
  <c r="T238" i="4"/>
  <c r="T144" i="4"/>
  <c r="E239" i="4"/>
  <c r="F145" i="4"/>
  <c r="W240" i="4"/>
  <c r="X146" i="4"/>
  <c r="B241" i="4"/>
  <c r="B147" i="4"/>
  <c r="R51" i="4" a="1"/>
  <c r="R51" i="4" s="1"/>
  <c r="AG241" i="4"/>
  <c r="AH147" i="4"/>
  <c r="L242" i="4"/>
  <c r="L148" i="4"/>
  <c r="T242" i="4"/>
  <c r="T148" i="4"/>
  <c r="E243" i="4"/>
  <c r="F149" i="4"/>
  <c r="W244" i="4"/>
  <c r="X150" i="4"/>
  <c r="B245" i="4"/>
  <c r="B151" i="4"/>
  <c r="R55" i="4" a="1"/>
  <c r="R55" i="4" s="1"/>
  <c r="AG245" i="4"/>
  <c r="AH151" i="4"/>
  <c r="L246" i="4"/>
  <c r="L152" i="4"/>
  <c r="T246" i="4"/>
  <c r="T152" i="4"/>
  <c r="E247" i="4"/>
  <c r="F153" i="4"/>
  <c r="W248" i="4"/>
  <c r="X154" i="4"/>
  <c r="B249" i="4"/>
  <c r="B155" i="4"/>
  <c r="R59" i="4" a="1"/>
  <c r="R59" i="4" s="1"/>
  <c r="AG249" i="4"/>
  <c r="AH155" i="4"/>
  <c r="L250" i="4"/>
  <c r="L156" i="4"/>
  <c r="T250" i="4"/>
  <c r="T156" i="4"/>
  <c r="E251" i="4"/>
  <c r="F157" i="4"/>
  <c r="W252" i="4"/>
  <c r="X158" i="4"/>
  <c r="B253" i="4"/>
  <c r="B159" i="4"/>
  <c r="R63" i="4" a="1"/>
  <c r="R63" i="4" s="1"/>
  <c r="AG253" i="4"/>
  <c r="AH159" i="4"/>
  <c r="L254" i="4"/>
  <c r="L160" i="4"/>
  <c r="T254" i="4"/>
  <c r="T160" i="4"/>
  <c r="E255" i="4"/>
  <c r="F161" i="4"/>
  <c r="W256" i="4"/>
  <c r="X162" i="4"/>
  <c r="B257" i="4"/>
  <c r="B163" i="4"/>
  <c r="R67" i="4" a="1"/>
  <c r="R67" i="4" s="1"/>
  <c r="AG257" i="4"/>
  <c r="AH163" i="4"/>
  <c r="L258" i="4"/>
  <c r="L164" i="4"/>
  <c r="T258" i="4"/>
  <c r="T164" i="4"/>
  <c r="E259" i="4"/>
  <c r="F165" i="4"/>
  <c r="W260" i="4"/>
  <c r="X166" i="4"/>
  <c r="B261" i="4"/>
  <c r="B167" i="4"/>
  <c r="R71" i="4" a="1"/>
  <c r="R71" i="4" s="1"/>
  <c r="AG261" i="4"/>
  <c r="AH167" i="4"/>
  <c r="L262" i="4"/>
  <c r="L168" i="4"/>
  <c r="T262" i="4"/>
  <c r="T168" i="4"/>
  <c r="E263" i="4"/>
  <c r="F169" i="4"/>
  <c r="W264" i="4"/>
  <c r="X170" i="4"/>
  <c r="B265" i="4"/>
  <c r="B171" i="4"/>
  <c r="R75" i="4" a="1"/>
  <c r="R75" i="4" s="1"/>
  <c r="AG265" i="4"/>
  <c r="AH171" i="4"/>
  <c r="L266" i="4"/>
  <c r="L172" i="4"/>
  <c r="T266" i="4"/>
  <c r="T172" i="4"/>
  <c r="E267" i="4"/>
  <c r="F173" i="4"/>
  <c r="W268" i="4"/>
  <c r="X174" i="4"/>
  <c r="B269" i="4"/>
  <c r="B175" i="4"/>
  <c r="R79" i="4" a="1"/>
  <c r="R79" i="4" s="1"/>
  <c r="AG269" i="4"/>
  <c r="AH175" i="4"/>
  <c r="L270" i="4"/>
  <c r="L176" i="4"/>
  <c r="T270" i="4"/>
  <c r="T176" i="4"/>
  <c r="E271" i="4"/>
  <c r="F177" i="4"/>
  <c r="W272" i="4"/>
  <c r="X178" i="4"/>
  <c r="B273" i="4"/>
  <c r="B179" i="4"/>
  <c r="R83" i="4" a="1"/>
  <c r="R83" i="4" s="1"/>
  <c r="AG273" i="4"/>
  <c r="AH179" i="4"/>
  <c r="L274" i="4"/>
  <c r="L180" i="4"/>
  <c r="T274" i="4"/>
  <c r="T180" i="4"/>
  <c r="E275" i="4"/>
  <c r="F181" i="4"/>
  <c r="W276" i="4"/>
  <c r="X182" i="4"/>
  <c r="B277" i="4"/>
  <c r="B183" i="4"/>
  <c r="R87" i="4" a="1"/>
  <c r="R87" i="4" s="1"/>
  <c r="AG277" i="4"/>
  <c r="AH183" i="4"/>
  <c r="L278" i="4"/>
  <c r="L184" i="4"/>
  <c r="T278" i="4"/>
  <c r="T184" i="4"/>
  <c r="E279" i="4"/>
  <c r="F185" i="4"/>
  <c r="W280" i="4"/>
  <c r="X186" i="4"/>
  <c r="B281" i="4"/>
  <c r="B187" i="4"/>
  <c r="R91" i="4" a="1"/>
  <c r="R91" i="4" s="1"/>
  <c r="AG281" i="4"/>
  <c r="AH187" i="4"/>
  <c r="L282" i="4"/>
  <c r="L188" i="4"/>
  <c r="T282" i="4"/>
  <c r="T188" i="4"/>
  <c r="E283" i="4"/>
  <c r="F189" i="4"/>
  <c r="W284" i="4"/>
  <c r="X190" i="4"/>
  <c r="B285" i="4"/>
  <c r="B191" i="4"/>
  <c r="R95" i="4" a="1"/>
  <c r="R95" i="4" s="1"/>
  <c r="AG285" i="4"/>
  <c r="AH191" i="4"/>
  <c r="U286" i="4"/>
  <c r="U192" i="4"/>
  <c r="N255" i="4"/>
  <c r="O161" i="4"/>
  <c r="C257" i="4"/>
  <c r="C163" i="4"/>
  <c r="K257" i="4"/>
  <c r="K163" i="4"/>
  <c r="U258" i="4"/>
  <c r="U164" i="4"/>
  <c r="N259" i="4"/>
  <c r="O165" i="4"/>
  <c r="C261" i="4"/>
  <c r="C167" i="4"/>
  <c r="K261" i="4"/>
  <c r="K167" i="4"/>
  <c r="U262" i="4"/>
  <c r="U168" i="4"/>
  <c r="N263" i="4"/>
  <c r="O169" i="4"/>
  <c r="C265" i="4"/>
  <c r="C171" i="4"/>
  <c r="K265" i="4"/>
  <c r="K171" i="4"/>
  <c r="U266" i="4"/>
  <c r="U172" i="4"/>
  <c r="N267" i="4"/>
  <c r="O173" i="4"/>
  <c r="C269" i="4"/>
  <c r="C175" i="4"/>
  <c r="K269" i="4"/>
  <c r="K175" i="4"/>
  <c r="U270" i="4"/>
  <c r="U176" i="4"/>
  <c r="N271" i="4"/>
  <c r="O177" i="4"/>
  <c r="C273" i="4"/>
  <c r="C179" i="4"/>
  <c r="K273" i="4"/>
  <c r="K179" i="4"/>
  <c r="U274" i="4"/>
  <c r="U180" i="4"/>
  <c r="N275" i="4"/>
  <c r="O181" i="4"/>
  <c r="C277" i="4"/>
  <c r="C183" i="4"/>
  <c r="K277" i="4"/>
  <c r="K183" i="4"/>
  <c r="U278" i="4"/>
  <c r="U184" i="4"/>
  <c r="AK88" i="4" a="1"/>
  <c r="AK88" i="4" s="1"/>
  <c r="N279" i="4"/>
  <c r="O185" i="4"/>
  <c r="I90" i="4" a="1"/>
  <c r="I90" i="4" s="1"/>
  <c r="C281" i="4"/>
  <c r="C187" i="4"/>
  <c r="K281" i="4"/>
  <c r="K187" i="4"/>
  <c r="AA91" i="4" a="1"/>
  <c r="AA91" i="4" s="1"/>
  <c r="U282" i="4"/>
  <c r="U188" i="4"/>
  <c r="AK92" i="4" a="1"/>
  <c r="AK92" i="4" s="1"/>
  <c r="N283" i="4"/>
  <c r="O189" i="4"/>
  <c r="I94" i="4" a="1"/>
  <c r="I94" i="4" s="1"/>
  <c r="C285" i="4"/>
  <c r="C191" i="4"/>
  <c r="K285" i="4"/>
  <c r="K191" i="4"/>
  <c r="AA95" i="4" a="1"/>
  <c r="AA95" i="4" s="1"/>
  <c r="W92" i="4" l="1"/>
  <c r="AG85" i="4"/>
  <c r="W68" i="4"/>
  <c r="W76" i="4"/>
  <c r="AG13" i="4"/>
  <c r="I24" i="4" a="1"/>
  <c r="I24" i="4" s="1"/>
  <c r="W8" i="4"/>
  <c r="Y4" i="7" a="1"/>
  <c r="Y4" i="7" s="1"/>
  <c r="U6" i="7"/>
  <c r="W27" i="7"/>
  <c r="X27" i="7" s="1"/>
  <c r="X28" i="7" s="1"/>
  <c r="T6" i="7"/>
  <c r="V18" i="7"/>
  <c r="W17" i="7"/>
  <c r="V23" i="7"/>
  <c r="W22" i="7"/>
  <c r="W12" i="7"/>
  <c r="V5" i="7"/>
  <c r="V6" i="7" s="1"/>
  <c r="AA25" i="4" a="1"/>
  <c r="AA25" i="4" s="1"/>
  <c r="AK22" i="4" a="1"/>
  <c r="AK22" i="4" s="1"/>
  <c r="R24" i="4" a="1"/>
  <c r="R24" i="4" s="1"/>
  <c r="AN27" i="6"/>
  <c r="AO23" i="6"/>
  <c r="R17" i="4" a="1"/>
  <c r="R17" i="4" s="1"/>
  <c r="AA17" i="4" a="1"/>
  <c r="AA17" i="4" s="1"/>
  <c r="AA24" i="4" a="1"/>
  <c r="AA24" i="4" s="1"/>
  <c r="AO25" i="6"/>
  <c r="I20" i="4" a="1"/>
  <c r="I20" i="4" s="1"/>
  <c r="AK20" i="4" a="1"/>
  <c r="AK20" i="4" s="1"/>
  <c r="AA21" i="4" a="1"/>
  <c r="AA21" i="4" s="1"/>
  <c r="X277" i="4"/>
  <c r="Y183" i="4"/>
  <c r="X261" i="4"/>
  <c r="Y167" i="4"/>
  <c r="AH283" i="4"/>
  <c r="AI189" i="4"/>
  <c r="F261" i="4"/>
  <c r="G167" i="4"/>
  <c r="G261" i="4" s="1"/>
  <c r="AH251" i="4"/>
  <c r="AI157" i="4"/>
  <c r="AI251" i="4" s="1"/>
  <c r="O262" i="4"/>
  <c r="P168" i="4"/>
  <c r="AH221" i="4"/>
  <c r="AI127" i="4"/>
  <c r="AI221" i="4" s="1"/>
  <c r="O216" i="4"/>
  <c r="P122" i="4"/>
  <c r="P216" i="4" s="1"/>
  <c r="AG284" i="4"/>
  <c r="AH190" i="4"/>
  <c r="AH219" i="4"/>
  <c r="AI125" i="4"/>
  <c r="AI219" i="4" s="1"/>
  <c r="M201" i="4"/>
  <c r="N11" i="4"/>
  <c r="V205" i="4"/>
  <c r="W15" i="4"/>
  <c r="AF212" i="4"/>
  <c r="AG22" i="4"/>
  <c r="F283" i="4"/>
  <c r="G189" i="4"/>
  <c r="G283" i="4" s="1"/>
  <c r="X276" i="4"/>
  <c r="Y182" i="4"/>
  <c r="AH273" i="4"/>
  <c r="AI179" i="4"/>
  <c r="F251" i="4"/>
  <c r="G157" i="4"/>
  <c r="G251" i="4" s="1"/>
  <c r="X244" i="4"/>
  <c r="Y150" i="4"/>
  <c r="Y244" i="4" s="1"/>
  <c r="AH241" i="4"/>
  <c r="AI147" i="4"/>
  <c r="AI241" i="4" s="1"/>
  <c r="O244" i="4"/>
  <c r="P150" i="4"/>
  <c r="P244" i="4" s="1"/>
  <c r="X253" i="4"/>
  <c r="Y159" i="4"/>
  <c r="Y253" i="4" s="1"/>
  <c r="F248" i="4"/>
  <c r="G154" i="4"/>
  <c r="G248" i="4" s="1"/>
  <c r="AH238" i="4"/>
  <c r="AI144" i="4"/>
  <c r="AI238" i="4" s="1"/>
  <c r="F273" i="4"/>
  <c r="G179" i="4"/>
  <c r="G273" i="4" s="1"/>
  <c r="X266" i="4"/>
  <c r="Y172" i="4"/>
  <c r="Y266" i="4" s="1"/>
  <c r="AH263" i="4"/>
  <c r="AI169" i="4"/>
  <c r="O282" i="4"/>
  <c r="P188" i="4"/>
  <c r="O250" i="4"/>
  <c r="P156" i="4"/>
  <c r="P250" i="4" s="1"/>
  <c r="O223" i="4"/>
  <c r="P129" i="4"/>
  <c r="P223" i="4" s="1"/>
  <c r="X216" i="4"/>
  <c r="Y122" i="4"/>
  <c r="Y216" i="4" s="1"/>
  <c r="E113" i="4"/>
  <c r="I17" i="4" a="1"/>
  <c r="I17" i="4" s="1"/>
  <c r="V279" i="4"/>
  <c r="W89" i="4"/>
  <c r="AH203" i="4"/>
  <c r="AI109" i="4"/>
  <c r="AI203" i="4" s="1"/>
  <c r="O228" i="4"/>
  <c r="P134" i="4"/>
  <c r="P228" i="4" s="1"/>
  <c r="O204" i="4"/>
  <c r="P110" i="4"/>
  <c r="M268" i="4"/>
  <c r="N78" i="4"/>
  <c r="V260" i="4"/>
  <c r="W70" i="4"/>
  <c r="W255" i="4"/>
  <c r="X161" i="4"/>
  <c r="F232" i="4"/>
  <c r="G138" i="4"/>
  <c r="G232" i="4" s="1"/>
  <c r="AH214" i="4"/>
  <c r="AI120" i="4"/>
  <c r="X201" i="4"/>
  <c r="Y107" i="4"/>
  <c r="M281" i="4"/>
  <c r="N91" i="4"/>
  <c r="M273" i="4"/>
  <c r="N83" i="4"/>
  <c r="M265" i="4"/>
  <c r="N75" i="4"/>
  <c r="V257" i="4"/>
  <c r="W67" i="4"/>
  <c r="O233" i="4"/>
  <c r="P139" i="4"/>
  <c r="P233" i="4" s="1"/>
  <c r="O229" i="4"/>
  <c r="P135" i="4"/>
  <c r="P229" i="4" s="1"/>
  <c r="O225" i="4"/>
  <c r="P131" i="4"/>
  <c r="P225" i="4" s="1"/>
  <c r="O221" i="4"/>
  <c r="P127" i="4"/>
  <c r="P221" i="4" s="1"/>
  <c r="O217" i="4"/>
  <c r="P123" i="4"/>
  <c r="P217" i="4" s="1"/>
  <c r="M204" i="4"/>
  <c r="N14" i="4"/>
  <c r="AF270" i="4"/>
  <c r="AG80" i="4"/>
  <c r="AH231" i="4"/>
  <c r="AI137" i="4"/>
  <c r="AI231" i="4" s="1"/>
  <c r="W116" i="4"/>
  <c r="AA20" i="4" a="1"/>
  <c r="AA20" i="4" s="1"/>
  <c r="F197" i="4"/>
  <c r="G103" i="4"/>
  <c r="G197" i="4" s="1"/>
  <c r="AG198" i="4"/>
  <c r="AH104" i="4"/>
  <c r="E278" i="4"/>
  <c r="F184" i="4"/>
  <c r="E270" i="4"/>
  <c r="F176" i="4"/>
  <c r="E262" i="4"/>
  <c r="F168" i="4"/>
  <c r="W239" i="4"/>
  <c r="X145" i="4"/>
  <c r="O120" i="4"/>
  <c r="AF280" i="4"/>
  <c r="AG90" i="4"/>
  <c r="N237" i="4"/>
  <c r="O143" i="4"/>
  <c r="E214" i="4"/>
  <c r="F120" i="4"/>
  <c r="W203" i="4"/>
  <c r="X109" i="4"/>
  <c r="E111" i="4"/>
  <c r="I15" i="4" a="1"/>
  <c r="I15" i="4" s="1"/>
  <c r="A198" i="4"/>
  <c r="AC198" i="4" s="1"/>
  <c r="A104" i="4"/>
  <c r="AC104" i="4" s="1"/>
  <c r="AC8" i="4"/>
  <c r="AG228" i="4"/>
  <c r="AH134" i="4"/>
  <c r="M259" i="4"/>
  <c r="N69" i="4"/>
  <c r="W212" i="4"/>
  <c r="X118" i="4"/>
  <c r="AF277" i="4"/>
  <c r="AG87" i="4"/>
  <c r="AF205" i="4"/>
  <c r="AG15" i="4"/>
  <c r="V203" i="4"/>
  <c r="W13" i="4"/>
  <c r="W112" i="4"/>
  <c r="AA16" i="4" a="1"/>
  <c r="AA16" i="4" s="1"/>
  <c r="AG244" i="4"/>
  <c r="AH150" i="4"/>
  <c r="AF209" i="4"/>
  <c r="AG19" i="4"/>
  <c r="W211" i="4"/>
  <c r="X117" i="4"/>
  <c r="M285" i="4"/>
  <c r="N95" i="4"/>
  <c r="AF215" i="4"/>
  <c r="AG25" i="4"/>
  <c r="F239" i="4"/>
  <c r="G145" i="4"/>
  <c r="G239" i="4" s="1"/>
  <c r="X285" i="4"/>
  <c r="Y191" i="4"/>
  <c r="AH266" i="4"/>
  <c r="AI172" i="4"/>
  <c r="F231" i="4"/>
  <c r="G137" i="4"/>
  <c r="G231" i="4" s="1"/>
  <c r="M279" i="4"/>
  <c r="N89" i="4"/>
  <c r="W251" i="4"/>
  <c r="X157" i="4"/>
  <c r="AG272" i="4"/>
  <c r="AH178" i="4"/>
  <c r="O230" i="4"/>
  <c r="P136" i="4"/>
  <c r="P230" i="4" s="1"/>
  <c r="M203" i="4"/>
  <c r="N13" i="4"/>
  <c r="N112" i="4"/>
  <c r="R16" i="4" a="1"/>
  <c r="R16" i="4" s="1"/>
  <c r="V209" i="4"/>
  <c r="W19" i="4"/>
  <c r="O283" i="4"/>
  <c r="P189" i="4"/>
  <c r="AH285" i="4"/>
  <c r="AI191" i="4"/>
  <c r="F263" i="4"/>
  <c r="G169" i="4"/>
  <c r="G263" i="4" s="1"/>
  <c r="X256" i="4"/>
  <c r="Y162" i="4"/>
  <c r="Y256" i="4" s="1"/>
  <c r="AH253" i="4"/>
  <c r="AI159" i="4"/>
  <c r="AI253" i="4" s="1"/>
  <c r="X236" i="4"/>
  <c r="Y142" i="4"/>
  <c r="Y236" i="4" s="1"/>
  <c r="O276" i="4"/>
  <c r="P182" i="4"/>
  <c r="O256" i="4"/>
  <c r="P162" i="4"/>
  <c r="P256" i="4" s="1"/>
  <c r="F284" i="4"/>
  <c r="G190" i="4"/>
  <c r="G284" i="4" s="1"/>
  <c r="F276" i="4"/>
  <c r="G182" i="4"/>
  <c r="G276" i="4" s="1"/>
  <c r="F268" i="4"/>
  <c r="G174" i="4"/>
  <c r="G268" i="4" s="1"/>
  <c r="F260" i="4"/>
  <c r="G166" i="4"/>
  <c r="G260" i="4" s="1"/>
  <c r="AH250" i="4"/>
  <c r="AI156" i="4"/>
  <c r="AI250" i="4" s="1"/>
  <c r="F285" i="4"/>
  <c r="G191" i="4"/>
  <c r="G285" i="4" s="1"/>
  <c r="X278" i="4"/>
  <c r="Y184" i="4"/>
  <c r="AH275" i="4"/>
  <c r="AI181" i="4"/>
  <c r="AI275" i="4" s="1"/>
  <c r="F253" i="4"/>
  <c r="G159" i="4"/>
  <c r="G253" i="4" s="1"/>
  <c r="F245" i="4"/>
  <c r="G151" i="4"/>
  <c r="G245" i="4" s="1"/>
  <c r="O270" i="4"/>
  <c r="P176" i="4"/>
  <c r="O238" i="4"/>
  <c r="P144" i="4"/>
  <c r="P238" i="4" s="1"/>
  <c r="AF258" i="4"/>
  <c r="AG68" i="4"/>
  <c r="W275" i="4"/>
  <c r="X181" i="4"/>
  <c r="AG233" i="4"/>
  <c r="AH139" i="4"/>
  <c r="F223" i="4"/>
  <c r="G129" i="4"/>
  <c r="G223" i="4" s="1"/>
  <c r="F203" i="4"/>
  <c r="G109" i="4"/>
  <c r="G203" i="4" s="1"/>
  <c r="E274" i="4"/>
  <c r="F180" i="4"/>
  <c r="E266" i="4"/>
  <c r="F172" i="4"/>
  <c r="E258" i="4"/>
  <c r="F164" i="4"/>
  <c r="N118" i="4"/>
  <c r="R22" i="4" a="1"/>
  <c r="R22" i="4" s="1"/>
  <c r="M276" i="4"/>
  <c r="N86" i="4"/>
  <c r="V268" i="4"/>
  <c r="W78" i="4"/>
  <c r="AF260" i="4"/>
  <c r="AG70" i="4"/>
  <c r="V281" i="4"/>
  <c r="W91" i="4"/>
  <c r="V273" i="4"/>
  <c r="W83" i="4"/>
  <c r="V265" i="4"/>
  <c r="W75" i="4"/>
  <c r="AF257" i="4"/>
  <c r="AG67" i="4"/>
  <c r="AG264" i="4"/>
  <c r="AH170" i="4"/>
  <c r="E246" i="4"/>
  <c r="F152" i="4"/>
  <c r="M208" i="4"/>
  <c r="N18" i="4"/>
  <c r="AF278" i="4"/>
  <c r="AG88" i="4"/>
  <c r="W283" i="4"/>
  <c r="X189" i="4"/>
  <c r="F221" i="4"/>
  <c r="G127" i="4"/>
  <c r="G221" i="4" s="1"/>
  <c r="X202" i="4"/>
  <c r="Y108" i="4"/>
  <c r="Y202" i="4" s="1"/>
  <c r="F238" i="4"/>
  <c r="G144" i="4"/>
  <c r="G238" i="4" s="1"/>
  <c r="M261" i="4"/>
  <c r="N71" i="4"/>
  <c r="N111" i="4"/>
  <c r="R15" i="4" a="1"/>
  <c r="R15" i="4" s="1"/>
  <c r="W207" i="4"/>
  <c r="X113" i="4"/>
  <c r="AG200" i="4"/>
  <c r="AH106" i="4"/>
  <c r="V259" i="4"/>
  <c r="W69" i="4"/>
  <c r="E112" i="4"/>
  <c r="I16" i="4" a="1"/>
  <c r="I16" i="4" s="1"/>
  <c r="AG117" i="4"/>
  <c r="AK21" i="4" a="1"/>
  <c r="AK21" i="4" s="1"/>
  <c r="AG112" i="4"/>
  <c r="AK16" i="4" a="1"/>
  <c r="AK16" i="4" s="1"/>
  <c r="O218" i="4"/>
  <c r="P124" i="4"/>
  <c r="P218" i="4" s="1"/>
  <c r="AG212" i="4"/>
  <c r="AH118" i="4"/>
  <c r="E119" i="4"/>
  <c r="I23" i="4" a="1"/>
  <c r="I23" i="4" s="1"/>
  <c r="AD26" i="6"/>
  <c r="AF214" i="4"/>
  <c r="AG24" i="4"/>
  <c r="AG208" i="4"/>
  <c r="AH114" i="4"/>
  <c r="V285" i="4"/>
  <c r="W95" i="4"/>
  <c r="M210" i="4"/>
  <c r="N20" i="4"/>
  <c r="M207" i="4"/>
  <c r="N17" i="4"/>
  <c r="F271" i="4"/>
  <c r="G177" i="4"/>
  <c r="G271" i="4" s="1"/>
  <c r="O268" i="4"/>
  <c r="P174" i="4"/>
  <c r="AH286" i="4"/>
  <c r="AI192" i="4"/>
  <c r="AI286" i="4" s="1"/>
  <c r="AH201" i="4"/>
  <c r="AI107" i="4"/>
  <c r="AI201" i="4" s="1"/>
  <c r="M260" i="4"/>
  <c r="N70" i="4"/>
  <c r="O264" i="4"/>
  <c r="P170" i="4"/>
  <c r="X245" i="4"/>
  <c r="Y151" i="4"/>
  <c r="Y245" i="4" s="1"/>
  <c r="F240" i="4"/>
  <c r="G146" i="4"/>
  <c r="G240" i="4" s="1"/>
  <c r="O285" i="4"/>
  <c r="P191" i="4"/>
  <c r="O281" i="4"/>
  <c r="P187" i="4"/>
  <c r="O277" i="4"/>
  <c r="P183" i="4"/>
  <c r="O273" i="4"/>
  <c r="P179" i="4"/>
  <c r="O269" i="4"/>
  <c r="P175" i="4"/>
  <c r="O265" i="4"/>
  <c r="P171" i="4"/>
  <c r="O261" i="4"/>
  <c r="P167" i="4"/>
  <c r="O257" i="4"/>
  <c r="P163" i="4"/>
  <c r="O253" i="4"/>
  <c r="P159" i="4"/>
  <c r="P253" i="4" s="1"/>
  <c r="O249" i="4"/>
  <c r="P155" i="4"/>
  <c r="P249" i="4" s="1"/>
  <c r="O245" i="4"/>
  <c r="P151" i="4"/>
  <c r="P245" i="4" s="1"/>
  <c r="F265" i="4"/>
  <c r="G171" i="4"/>
  <c r="G265" i="4" s="1"/>
  <c r="X258" i="4"/>
  <c r="Y164" i="4"/>
  <c r="Y258" i="4" s="1"/>
  <c r="AH255" i="4"/>
  <c r="AI161" i="4"/>
  <c r="AI255" i="4" s="1"/>
  <c r="O258" i="4"/>
  <c r="P164" i="4"/>
  <c r="AG276" i="4"/>
  <c r="AH182" i="4"/>
  <c r="W234" i="4"/>
  <c r="X140" i="4"/>
  <c r="AF282" i="4"/>
  <c r="AG92" i="4"/>
  <c r="AF274" i="4"/>
  <c r="AG84" i="4"/>
  <c r="AF266" i="4"/>
  <c r="AG76" i="4"/>
  <c r="X228" i="4"/>
  <c r="Y134" i="4"/>
  <c r="Y228" i="4" s="1"/>
  <c r="AH225" i="4"/>
  <c r="AI131" i="4"/>
  <c r="AI225" i="4" s="1"/>
  <c r="E286" i="4"/>
  <c r="F192" i="4"/>
  <c r="O220" i="4"/>
  <c r="P126" i="4"/>
  <c r="P220" i="4" s="1"/>
  <c r="M284" i="4"/>
  <c r="N94" i="4"/>
  <c r="V276" i="4"/>
  <c r="W86" i="4"/>
  <c r="AF268" i="4"/>
  <c r="AG78" i="4"/>
  <c r="N286" i="4"/>
  <c r="O192" i="4"/>
  <c r="X229" i="4"/>
  <c r="Y135" i="4"/>
  <c r="Y229" i="4" s="1"/>
  <c r="X221" i="4"/>
  <c r="Y127" i="4"/>
  <c r="Y221" i="4" s="1"/>
  <c r="F216" i="4"/>
  <c r="G122" i="4"/>
  <c r="G216" i="4" s="1"/>
  <c r="F200" i="4"/>
  <c r="G106" i="4"/>
  <c r="G200" i="4" s="1"/>
  <c r="X197" i="4"/>
  <c r="Y103" i="4"/>
  <c r="AF281" i="4"/>
  <c r="AG91" i="4"/>
  <c r="AF273" i="4"/>
  <c r="AG83" i="4"/>
  <c r="AF265" i="4"/>
  <c r="AG75" i="4"/>
  <c r="M270" i="4"/>
  <c r="N80" i="4"/>
  <c r="F233" i="4"/>
  <c r="G139" i="4"/>
  <c r="G233" i="4" s="1"/>
  <c r="X226" i="4"/>
  <c r="Y132" i="4"/>
  <c r="Y226" i="4" s="1"/>
  <c r="AH223" i="4"/>
  <c r="AI129" i="4"/>
  <c r="AI223" i="4" s="1"/>
  <c r="O226" i="4"/>
  <c r="P132" i="4"/>
  <c r="P226" i="4" s="1"/>
  <c r="N116" i="4"/>
  <c r="R20" i="4" a="1"/>
  <c r="R20" i="4" s="1"/>
  <c r="O202" i="4"/>
  <c r="P108" i="4"/>
  <c r="M264" i="4"/>
  <c r="N74" i="4"/>
  <c r="E236" i="4"/>
  <c r="F142" i="4"/>
  <c r="E230" i="4"/>
  <c r="F136" i="4"/>
  <c r="E210" i="4"/>
  <c r="F116" i="4"/>
  <c r="E202" i="4"/>
  <c r="F108" i="4"/>
  <c r="V261" i="4"/>
  <c r="W71" i="4"/>
  <c r="W111" i="4"/>
  <c r="AA15" i="4" a="1"/>
  <c r="AA15" i="4" s="1"/>
  <c r="E218" i="4"/>
  <c r="F124" i="4"/>
  <c r="V262" i="4"/>
  <c r="W72" i="4"/>
  <c r="E115" i="4"/>
  <c r="I19" i="4" a="1"/>
  <c r="I19" i="4" s="1"/>
  <c r="E117" i="4"/>
  <c r="I21" i="4" a="1"/>
  <c r="I21" i="4" s="1"/>
  <c r="W238" i="4"/>
  <c r="X144" i="4"/>
  <c r="N119" i="4"/>
  <c r="R23" i="4" a="1"/>
  <c r="R23" i="4" s="1"/>
  <c r="W227" i="4"/>
  <c r="X133" i="4"/>
  <c r="AF285" i="4"/>
  <c r="AG95" i="4"/>
  <c r="M213" i="4"/>
  <c r="N23" i="4"/>
  <c r="A199" i="4"/>
  <c r="AC199" i="4" s="1"/>
  <c r="A105" i="4"/>
  <c r="AC105" i="4" s="1"/>
  <c r="AC9" i="4"/>
  <c r="V207" i="4"/>
  <c r="W17" i="4"/>
  <c r="X264" i="4"/>
  <c r="Y170" i="4"/>
  <c r="AG252" i="4"/>
  <c r="AH158" i="4"/>
  <c r="X204" i="4"/>
  <c r="Y110" i="4"/>
  <c r="F229" i="4"/>
  <c r="G135" i="4"/>
  <c r="G229" i="4" s="1"/>
  <c r="N121" i="4"/>
  <c r="R25" i="4" a="1"/>
  <c r="R25" i="4" s="1"/>
  <c r="M206" i="4"/>
  <c r="N16" i="4"/>
  <c r="W223" i="4"/>
  <c r="X129" i="4"/>
  <c r="AF210" i="4"/>
  <c r="AG20" i="4"/>
  <c r="AH265" i="4"/>
  <c r="AI171" i="4"/>
  <c r="F243" i="4"/>
  <c r="G149" i="4"/>
  <c r="G243" i="4" s="1"/>
  <c r="X280" i="4"/>
  <c r="Y186" i="4"/>
  <c r="AH277" i="4"/>
  <c r="AI183" i="4"/>
  <c r="F255" i="4"/>
  <c r="G161" i="4"/>
  <c r="G255" i="4" s="1"/>
  <c r="X248" i="4"/>
  <c r="Y154" i="4"/>
  <c r="Y248" i="4" s="1"/>
  <c r="AH245" i="4"/>
  <c r="AI151" i="4"/>
  <c r="AI245" i="4" s="1"/>
  <c r="O284" i="4"/>
  <c r="P190" i="4"/>
  <c r="O248" i="4"/>
  <c r="P154" i="4"/>
  <c r="P248" i="4" s="1"/>
  <c r="X281" i="4"/>
  <c r="Y187" i="4"/>
  <c r="AH278" i="4"/>
  <c r="AI184" i="4"/>
  <c r="X273" i="4"/>
  <c r="Y179" i="4"/>
  <c r="AH270" i="4"/>
  <c r="AI176" i="4"/>
  <c r="X265" i="4"/>
  <c r="Y171" i="4"/>
  <c r="AH262" i="4"/>
  <c r="AI168" i="4"/>
  <c r="X257" i="4"/>
  <c r="Y163" i="4"/>
  <c r="F252" i="4"/>
  <c r="G158" i="4"/>
  <c r="G252" i="4" s="1"/>
  <c r="AH242" i="4"/>
  <c r="AI148" i="4"/>
  <c r="AI242" i="4" s="1"/>
  <c r="O241" i="4"/>
  <c r="P147" i="4"/>
  <c r="P241" i="4" s="1"/>
  <c r="F277" i="4"/>
  <c r="G183" i="4"/>
  <c r="G277" i="4" s="1"/>
  <c r="X270" i="4"/>
  <c r="Y176" i="4"/>
  <c r="AH267" i="4"/>
  <c r="AI173" i="4"/>
  <c r="AI267" i="4" s="1"/>
  <c r="X250" i="4"/>
  <c r="Y156" i="4"/>
  <c r="Y250" i="4" s="1"/>
  <c r="AH247" i="4"/>
  <c r="AI153" i="4"/>
  <c r="AI247" i="4" s="1"/>
  <c r="X242" i="4"/>
  <c r="Y148" i="4"/>
  <c r="Y242" i="4" s="1"/>
  <c r="O278" i="4"/>
  <c r="P184" i="4"/>
  <c r="O246" i="4"/>
  <c r="P152" i="4"/>
  <c r="P246" i="4" s="1"/>
  <c r="O234" i="4"/>
  <c r="P140" i="4"/>
  <c r="P234" i="4" s="1"/>
  <c r="AG248" i="4"/>
  <c r="AH154" i="4"/>
  <c r="W243" i="4"/>
  <c r="X149" i="4"/>
  <c r="O227" i="4"/>
  <c r="P133" i="4"/>
  <c r="P227" i="4" s="1"/>
  <c r="O219" i="4"/>
  <c r="P125" i="4"/>
  <c r="P219" i="4" s="1"/>
  <c r="M258" i="4"/>
  <c r="N68" i="4"/>
  <c r="W267" i="4"/>
  <c r="X173" i="4"/>
  <c r="N251" i="4"/>
  <c r="O157" i="4"/>
  <c r="AF283" i="4"/>
  <c r="AG93" i="4"/>
  <c r="O232" i="4"/>
  <c r="P138" i="4"/>
  <c r="P232" i="4" s="1"/>
  <c r="O200" i="4"/>
  <c r="P106" i="4"/>
  <c r="V284" i="4"/>
  <c r="W94" i="4"/>
  <c r="AF276" i="4"/>
  <c r="AG86" i="4"/>
  <c r="AH226" i="4"/>
  <c r="AI132" i="4"/>
  <c r="AI226" i="4" s="1"/>
  <c r="AH218" i="4"/>
  <c r="AI124" i="4"/>
  <c r="AI218" i="4" s="1"/>
  <c r="V208" i="4"/>
  <c r="W18" i="4"/>
  <c r="AG256" i="4"/>
  <c r="AH162" i="4"/>
  <c r="M278" i="4"/>
  <c r="N88" i="4"/>
  <c r="E282" i="4"/>
  <c r="F188" i="4"/>
  <c r="E250" i="4"/>
  <c r="F156" i="4"/>
  <c r="V201" i="4"/>
  <c r="W11" i="4"/>
  <c r="M267" i="4"/>
  <c r="N77" i="4"/>
  <c r="V264" i="4"/>
  <c r="W74" i="4"/>
  <c r="F198" i="4"/>
  <c r="G104" i="4"/>
  <c r="G198" i="4" s="1"/>
  <c r="AF261" i="4"/>
  <c r="AG71" i="4"/>
  <c r="AG111" i="4"/>
  <c r="AK15" i="4" a="1"/>
  <c r="AK15" i="4" s="1"/>
  <c r="W199" i="4"/>
  <c r="X105" i="4"/>
  <c r="M199" i="4"/>
  <c r="N9" i="4"/>
  <c r="M197" i="4"/>
  <c r="N7" i="4"/>
  <c r="AF262" i="4"/>
  <c r="AG72" i="4"/>
  <c r="N115" i="4"/>
  <c r="R19" i="4" a="1"/>
  <c r="R19" i="4" s="1"/>
  <c r="N117" i="4"/>
  <c r="R21" i="4" a="1"/>
  <c r="R21" i="4" s="1"/>
  <c r="AF263" i="4"/>
  <c r="AG73" i="4"/>
  <c r="AF202" i="4"/>
  <c r="AG12" i="4"/>
  <c r="E222" i="4"/>
  <c r="F128" i="4"/>
  <c r="AG220" i="4"/>
  <c r="AH126" i="4"/>
  <c r="W119" i="4"/>
  <c r="AA23" i="4" a="1"/>
  <c r="AA23" i="4" s="1"/>
  <c r="M214" i="4"/>
  <c r="N24" i="4"/>
  <c r="M211" i="4"/>
  <c r="N21" i="4"/>
  <c r="AG235" i="4"/>
  <c r="AH141" i="4"/>
  <c r="V213" i="4"/>
  <c r="W23" i="4"/>
  <c r="A10" i="4"/>
  <c r="C27" i="6"/>
  <c r="M215" i="4"/>
  <c r="N25" i="4"/>
  <c r="AH282" i="4"/>
  <c r="AI188" i="4"/>
  <c r="X246" i="4"/>
  <c r="Y152" i="4"/>
  <c r="Y246" i="4" s="1"/>
  <c r="AH234" i="4"/>
  <c r="AI140" i="4"/>
  <c r="AI234" i="4" s="1"/>
  <c r="O199" i="4"/>
  <c r="P105" i="4"/>
  <c r="X217" i="4"/>
  <c r="Y123" i="4"/>
  <c r="Y217" i="4" s="1"/>
  <c r="M257" i="4"/>
  <c r="N67" i="4"/>
  <c r="W263" i="4"/>
  <c r="X169" i="4"/>
  <c r="V277" i="4"/>
  <c r="W87" i="4"/>
  <c r="F275" i="4"/>
  <c r="G181" i="4"/>
  <c r="G275" i="4" s="1"/>
  <c r="X260" i="4"/>
  <c r="Y166" i="4"/>
  <c r="O272" i="4"/>
  <c r="P178" i="4"/>
  <c r="AH254" i="4"/>
  <c r="AI160" i="4"/>
  <c r="AI254" i="4" s="1"/>
  <c r="X282" i="4"/>
  <c r="Y188" i="4"/>
  <c r="Y282" i="4" s="1"/>
  <c r="AH279" i="4"/>
  <c r="AI185" i="4"/>
  <c r="AI279" i="4" s="1"/>
  <c r="F257" i="4"/>
  <c r="G163" i="4"/>
  <c r="G257" i="4" s="1"/>
  <c r="O266" i="4"/>
  <c r="P172" i="4"/>
  <c r="AG268" i="4"/>
  <c r="AH174" i="4"/>
  <c r="F234" i="4"/>
  <c r="G140" i="4"/>
  <c r="G234" i="4" s="1"/>
  <c r="O203" i="4"/>
  <c r="P109" i="4"/>
  <c r="M282" i="4"/>
  <c r="N92" i="4"/>
  <c r="M274" i="4"/>
  <c r="N84" i="4"/>
  <c r="M266" i="4"/>
  <c r="N76" i="4"/>
  <c r="F227" i="4"/>
  <c r="G133" i="4"/>
  <c r="G227" i="4" s="1"/>
  <c r="X220" i="4"/>
  <c r="Y126" i="4"/>
  <c r="Y220" i="4" s="1"/>
  <c r="AH217" i="4"/>
  <c r="AI123" i="4"/>
  <c r="AI217" i="4" s="1"/>
  <c r="X200" i="4"/>
  <c r="Y106" i="4"/>
  <c r="AF284" i="4"/>
  <c r="AG94" i="4"/>
  <c r="F208" i="4"/>
  <c r="G114" i="4"/>
  <c r="G208" i="4" s="1"/>
  <c r="AH202" i="4"/>
  <c r="AI108" i="4"/>
  <c r="F225" i="4"/>
  <c r="G131" i="4"/>
  <c r="G225" i="4" s="1"/>
  <c r="X218" i="4"/>
  <c r="Y124" i="4"/>
  <c r="Y218" i="4" s="1"/>
  <c r="F201" i="4"/>
  <c r="G107" i="4"/>
  <c r="G201" i="4" s="1"/>
  <c r="M275" i="4"/>
  <c r="N85" i="4"/>
  <c r="V267" i="4"/>
  <c r="W77" i="4"/>
  <c r="AG280" i="4"/>
  <c r="AH186" i="4"/>
  <c r="E237" i="4"/>
  <c r="F143" i="4"/>
  <c r="M272" i="4"/>
  <c r="N82" i="4"/>
  <c r="AF264" i="4"/>
  <c r="AG74" i="4"/>
  <c r="AF206" i="4"/>
  <c r="AG16" i="4"/>
  <c r="E235" i="4"/>
  <c r="F141" i="4"/>
  <c r="V199" i="4"/>
  <c r="W9" i="4"/>
  <c r="V197" i="4"/>
  <c r="W7" i="4"/>
  <c r="W237" i="4"/>
  <c r="X143" i="4"/>
  <c r="W115" i="4"/>
  <c r="AA19" i="4" a="1"/>
  <c r="AA19" i="4" s="1"/>
  <c r="AG232" i="4"/>
  <c r="AH138" i="4"/>
  <c r="AG119" i="4"/>
  <c r="AK23" i="4" a="1"/>
  <c r="AK23" i="4" s="1"/>
  <c r="N239" i="4"/>
  <c r="O145" i="4"/>
  <c r="V211" i="4"/>
  <c r="W21" i="4"/>
  <c r="AF213" i="4"/>
  <c r="AG23" i="4"/>
  <c r="V215" i="4"/>
  <c r="W25" i="4"/>
  <c r="AH261" i="4"/>
  <c r="AI167" i="4"/>
  <c r="X269" i="4"/>
  <c r="Y175" i="4"/>
  <c r="X241" i="4"/>
  <c r="Y147" i="4"/>
  <c r="Y241" i="4" s="1"/>
  <c r="X254" i="4"/>
  <c r="Y160" i="4"/>
  <c r="Y254" i="4" s="1"/>
  <c r="AH243" i="4"/>
  <c r="AI149" i="4"/>
  <c r="AI243" i="4" s="1"/>
  <c r="W247" i="4"/>
  <c r="X153" i="4"/>
  <c r="X225" i="4"/>
  <c r="Y131" i="4"/>
  <c r="Y225" i="4" s="1"/>
  <c r="AF200" i="4"/>
  <c r="AG10" i="4"/>
  <c r="V263" i="4"/>
  <c r="W73" i="4"/>
  <c r="AG216" i="4"/>
  <c r="AH122" i="4"/>
  <c r="AF269" i="4"/>
  <c r="AG79" i="4"/>
  <c r="AF207" i="4"/>
  <c r="AG17" i="4"/>
  <c r="X268" i="4"/>
  <c r="Y174" i="4"/>
  <c r="Y268" i="4" s="1"/>
  <c r="O279" i="4"/>
  <c r="P185" i="4"/>
  <c r="F267" i="4"/>
  <c r="G173" i="4"/>
  <c r="G267" i="4" s="1"/>
  <c r="AH257" i="4"/>
  <c r="AI163" i="4"/>
  <c r="O275" i="4"/>
  <c r="P181" i="4"/>
  <c r="O271" i="4"/>
  <c r="P177" i="4"/>
  <c r="O267" i="4"/>
  <c r="P173" i="4"/>
  <c r="O263" i="4"/>
  <c r="P169" i="4"/>
  <c r="O259" i="4"/>
  <c r="P165" i="4"/>
  <c r="P259" i="4" s="1"/>
  <c r="O255" i="4"/>
  <c r="P161" i="4"/>
  <c r="P255" i="4" s="1"/>
  <c r="F279" i="4"/>
  <c r="G185" i="4"/>
  <c r="G279" i="4" s="1"/>
  <c r="X272" i="4"/>
  <c r="Y178" i="4"/>
  <c r="AH269" i="4"/>
  <c r="AI175" i="4"/>
  <c r="F247" i="4"/>
  <c r="G153" i="4"/>
  <c r="G247" i="4" s="1"/>
  <c r="X240" i="4"/>
  <c r="Y146" i="4"/>
  <c r="Y240" i="4" s="1"/>
  <c r="AH237" i="4"/>
  <c r="AI143" i="4"/>
  <c r="AI237" i="4" s="1"/>
  <c r="O260" i="4"/>
  <c r="P166" i="4"/>
  <c r="O240" i="4"/>
  <c r="P146" i="4"/>
  <c r="P240" i="4" s="1"/>
  <c r="O236" i="4"/>
  <c r="P142" i="4"/>
  <c r="P236" i="4" s="1"/>
  <c r="F280" i="4"/>
  <c r="G186" i="4"/>
  <c r="G280" i="4" s="1"/>
  <c r="F272" i="4"/>
  <c r="G178" i="4"/>
  <c r="G272" i="4" s="1"/>
  <c r="F264" i="4"/>
  <c r="G170" i="4"/>
  <c r="G264" i="4" s="1"/>
  <c r="X249" i="4"/>
  <c r="Y155" i="4"/>
  <c r="Y249" i="4" s="1"/>
  <c r="F244" i="4"/>
  <c r="G150" i="4"/>
  <c r="G244" i="4" s="1"/>
  <c r="F269" i="4"/>
  <c r="G175" i="4"/>
  <c r="G269" i="4" s="1"/>
  <c r="X262" i="4"/>
  <c r="Y168" i="4"/>
  <c r="AH259" i="4"/>
  <c r="AI165" i="4"/>
  <c r="F249" i="4"/>
  <c r="G155" i="4"/>
  <c r="G249" i="4" s="1"/>
  <c r="F241" i="4"/>
  <c r="G147" i="4"/>
  <c r="G241" i="4" s="1"/>
  <c r="X286" i="4"/>
  <c r="Y192" i="4"/>
  <c r="Y286" i="4" s="1"/>
  <c r="O254" i="4"/>
  <c r="P160" i="4"/>
  <c r="P254" i="4" s="1"/>
  <c r="F224" i="4"/>
  <c r="G130" i="4"/>
  <c r="G224" i="4" s="1"/>
  <c r="W259" i="4"/>
  <c r="X165" i="4"/>
  <c r="AG239" i="4"/>
  <c r="AH145" i="4"/>
  <c r="X232" i="4"/>
  <c r="Y138" i="4"/>
  <c r="Y232" i="4" s="1"/>
  <c r="AH229" i="4"/>
  <c r="AI135" i="4"/>
  <c r="AI229" i="4" s="1"/>
  <c r="AH197" i="4"/>
  <c r="AI103" i="4"/>
  <c r="O224" i="4"/>
  <c r="P130" i="4"/>
  <c r="P224" i="4" s="1"/>
  <c r="V278" i="4"/>
  <c r="W88" i="4"/>
  <c r="X233" i="4"/>
  <c r="Y139" i="4"/>
  <c r="Y233" i="4" s="1"/>
  <c r="F228" i="4"/>
  <c r="G134" i="4"/>
  <c r="G228" i="4" s="1"/>
  <c r="F220" i="4"/>
  <c r="G126" i="4"/>
  <c r="G220" i="4" s="1"/>
  <c r="E118" i="4"/>
  <c r="I22" i="4" a="1"/>
  <c r="I22" i="4" s="1"/>
  <c r="V204" i="4"/>
  <c r="W14" i="4"/>
  <c r="O201" i="4"/>
  <c r="P107" i="4"/>
  <c r="AG199" i="4"/>
  <c r="AH105" i="4"/>
  <c r="W271" i="4"/>
  <c r="X177" i="4"/>
  <c r="AG240" i="4"/>
  <c r="AH146" i="4"/>
  <c r="X230" i="4"/>
  <c r="Y136" i="4"/>
  <c r="Y230" i="4" s="1"/>
  <c r="AH227" i="4"/>
  <c r="AI133" i="4"/>
  <c r="AI227" i="4" s="1"/>
  <c r="AF198" i="4"/>
  <c r="AG8" i="4"/>
  <c r="M283" i="4"/>
  <c r="N93" i="4"/>
  <c r="V275" i="4"/>
  <c r="W85" i="4"/>
  <c r="X235" i="4"/>
  <c r="Y141" i="4"/>
  <c r="Y235" i="4" s="1"/>
  <c r="O222" i="4"/>
  <c r="P128" i="4"/>
  <c r="P222" i="4" s="1"/>
  <c r="V272" i="4"/>
  <c r="W82" i="4"/>
  <c r="AG121" i="4"/>
  <c r="AK25" i="4" a="1"/>
  <c r="AK25" i="4" s="1"/>
  <c r="M200" i="4"/>
  <c r="N10" i="4"/>
  <c r="V214" i="4"/>
  <c r="W24" i="4"/>
  <c r="AF197" i="4"/>
  <c r="AG7" i="4"/>
  <c r="M262" i="4"/>
  <c r="N72" i="4"/>
  <c r="AG115" i="4"/>
  <c r="AK19" i="4" a="1"/>
  <c r="AK19" i="4" s="1"/>
  <c r="N207" i="4"/>
  <c r="O113" i="4"/>
  <c r="O208" i="4"/>
  <c r="P114" i="4"/>
  <c r="AF211" i="4"/>
  <c r="AG21" i="4"/>
  <c r="M269" i="4"/>
  <c r="N79" i="4"/>
  <c r="AG224" i="4"/>
  <c r="AH130" i="4"/>
  <c r="M212" i="4"/>
  <c r="N22" i="4"/>
  <c r="W215" i="4"/>
  <c r="X121" i="4"/>
  <c r="AH274" i="4"/>
  <c r="AI180" i="4"/>
  <c r="AH258" i="4"/>
  <c r="AI164" i="4"/>
  <c r="AI258" i="4" s="1"/>
  <c r="N247" i="4"/>
  <c r="O153" i="4"/>
  <c r="X224" i="4"/>
  <c r="Y130" i="4"/>
  <c r="Y224" i="4" s="1"/>
  <c r="V271" i="4"/>
  <c r="W81" i="4"/>
  <c r="X222" i="4"/>
  <c r="Y128" i="4"/>
  <c r="Y222" i="4" s="1"/>
  <c r="V280" i="4"/>
  <c r="W90" i="4"/>
  <c r="X284" i="4"/>
  <c r="Y190" i="4"/>
  <c r="AH281" i="4"/>
  <c r="AI187" i="4"/>
  <c r="F259" i="4"/>
  <c r="G165" i="4"/>
  <c r="G259" i="4" s="1"/>
  <c r="X252" i="4"/>
  <c r="Y158" i="4"/>
  <c r="Y252" i="4" s="1"/>
  <c r="AH249" i="4"/>
  <c r="AI155" i="4"/>
  <c r="AI249" i="4" s="1"/>
  <c r="O280" i="4"/>
  <c r="P186" i="4"/>
  <c r="O252" i="4"/>
  <c r="P158" i="4"/>
  <c r="P252" i="4" s="1"/>
  <c r="F256" i="4"/>
  <c r="G162" i="4"/>
  <c r="G256" i="4" s="1"/>
  <c r="AH246" i="4"/>
  <c r="AI152" i="4"/>
  <c r="AI246" i="4" s="1"/>
  <c r="F281" i="4"/>
  <c r="G187" i="4"/>
  <c r="G281" i="4" s="1"/>
  <c r="X274" i="4"/>
  <c r="Y180" i="4"/>
  <c r="Y274" i="4" s="1"/>
  <c r="AH271" i="4"/>
  <c r="AI177" i="4"/>
  <c r="AI271" i="4" s="1"/>
  <c r="O274" i="4"/>
  <c r="P180" i="4"/>
  <c r="O242" i="4"/>
  <c r="P148" i="4"/>
  <c r="P242" i="4" s="1"/>
  <c r="O197" i="4"/>
  <c r="P103" i="4"/>
  <c r="AG260" i="4"/>
  <c r="AH166" i="4"/>
  <c r="O231" i="4"/>
  <c r="P137" i="4"/>
  <c r="P231" i="4" s="1"/>
  <c r="F219" i="4"/>
  <c r="G125" i="4"/>
  <c r="G219" i="4" s="1"/>
  <c r="X208" i="4"/>
  <c r="Y114" i="4"/>
  <c r="Y208" i="4" s="1"/>
  <c r="F199" i="4"/>
  <c r="G105" i="4"/>
  <c r="G199" i="4" s="1"/>
  <c r="M271" i="4"/>
  <c r="N81" i="4"/>
  <c r="AC197" i="4"/>
  <c r="V270" i="4"/>
  <c r="W80" i="4"/>
  <c r="E242" i="4"/>
  <c r="F148" i="4"/>
  <c r="AH230" i="4"/>
  <c r="AI136" i="4"/>
  <c r="AI230" i="4" s="1"/>
  <c r="AH222" i="4"/>
  <c r="AI128" i="4"/>
  <c r="AI222" i="4" s="1"/>
  <c r="F204" i="4"/>
  <c r="G110" i="4"/>
  <c r="G204" i="4" s="1"/>
  <c r="F217" i="4"/>
  <c r="G123" i="4"/>
  <c r="G217" i="4" s="1"/>
  <c r="X214" i="4"/>
  <c r="Y120" i="4"/>
  <c r="AG113" i="4"/>
  <c r="AK17" i="4" a="1"/>
  <c r="AK17" i="4" s="1"/>
  <c r="X198" i="4"/>
  <c r="Y104" i="4"/>
  <c r="Y198" i="4" s="1"/>
  <c r="V283" i="4"/>
  <c r="W93" i="4"/>
  <c r="W279" i="4"/>
  <c r="X185" i="4"/>
  <c r="E254" i="4"/>
  <c r="F160" i="4"/>
  <c r="O198" i="4"/>
  <c r="P104" i="4"/>
  <c r="P198" i="4" s="1"/>
  <c r="M280" i="4"/>
  <c r="N90" i="4"/>
  <c r="AF272" i="4"/>
  <c r="AG82" i="4"/>
  <c r="N243" i="4"/>
  <c r="O149" i="4"/>
  <c r="W231" i="4"/>
  <c r="X137" i="4"/>
  <c r="AG204" i="4"/>
  <c r="AH110" i="4"/>
  <c r="E121" i="4"/>
  <c r="I25" i="4" a="1"/>
  <c r="I25" i="4" s="1"/>
  <c r="V200" i="4"/>
  <c r="W10" i="4"/>
  <c r="AF259" i="4"/>
  <c r="AG69" i="4"/>
  <c r="AG210" i="4"/>
  <c r="AH116" i="4"/>
  <c r="N235" i="4"/>
  <c r="O141" i="4"/>
  <c r="W219" i="4"/>
  <c r="X125" i="4"/>
  <c r="M277" i="4"/>
  <c r="N87" i="4"/>
  <c r="M205" i="4"/>
  <c r="N15" i="4"/>
  <c r="M263" i="4"/>
  <c r="N73" i="4"/>
  <c r="M202" i="4"/>
  <c r="N12" i="4"/>
  <c r="M209" i="4"/>
  <c r="N19" i="4"/>
  <c r="AG236" i="4"/>
  <c r="AH142" i="4"/>
  <c r="E226" i="4"/>
  <c r="F132" i="4"/>
  <c r="V269" i="4"/>
  <c r="W79" i="4"/>
  <c r="V210" i="4"/>
  <c r="W20" i="4"/>
  <c r="V212" i="4"/>
  <c r="W22" i="4"/>
  <c r="Z216" i="4" l="1"/>
  <c r="R138" i="6" s="1"/>
  <c r="Q216" i="4"/>
  <c r="P138" i="6" s="1"/>
  <c r="H216" i="4"/>
  <c r="Q138" i="6"/>
  <c r="P201" i="4"/>
  <c r="W28" i="7"/>
  <c r="Y28" i="7" s="1" a="1"/>
  <c r="Y28" i="7" s="1"/>
  <c r="Y27" i="7" a="1"/>
  <c r="Y27" i="7" s="1"/>
  <c r="W13" i="7"/>
  <c r="X12" i="7"/>
  <c r="X22" i="7"/>
  <c r="X23" i="7" s="1"/>
  <c r="W23" i="7"/>
  <c r="W5" i="7"/>
  <c r="W6" i="7" s="1"/>
  <c r="X17" i="7"/>
  <c r="W18" i="7"/>
  <c r="AI281" i="4"/>
  <c r="AJ281" i="4" s="1"/>
  <c r="AL91" i="4" s="1"/>
  <c r="H277" i="4"/>
  <c r="AI282" i="4"/>
  <c r="AJ282" i="4" s="1"/>
  <c r="AL92" i="4" s="1"/>
  <c r="P203" i="4"/>
  <c r="Q203" i="4" s="1"/>
  <c r="P130" i="6" s="1"/>
  <c r="P279" i="4"/>
  <c r="Q279" i="4" s="1"/>
  <c r="AJ203" i="4"/>
  <c r="Z266" i="4"/>
  <c r="P265" i="4"/>
  <c r="Q265" i="4" s="1"/>
  <c r="P268" i="4"/>
  <c r="Q268" i="4" s="1"/>
  <c r="Y265" i="4"/>
  <c r="Z265" i="4" s="1"/>
  <c r="H260" i="4"/>
  <c r="Q233" i="4"/>
  <c r="Q228" i="4"/>
  <c r="Z244" i="4"/>
  <c r="P208" i="4"/>
  <c r="Q208" i="4" s="1"/>
  <c r="P123" i="6" s="1"/>
  <c r="P267" i="4"/>
  <c r="Q267" i="4" s="1"/>
  <c r="H261" i="4"/>
  <c r="P199" i="4"/>
  <c r="Q199" i="4" s="1"/>
  <c r="P136" i="6" s="1"/>
  <c r="H265" i="4"/>
  <c r="AJ275" i="4"/>
  <c r="AL85" i="4" s="1"/>
  <c r="H197" i="4"/>
  <c r="R6" i="11" s="1"/>
  <c r="U6" i="11" s="1"/>
  <c r="W6" i="11" s="1"/>
  <c r="Y6" i="11" s="1"/>
  <c r="Y284" i="4"/>
  <c r="AI270" i="4"/>
  <c r="AJ270" i="4" s="1"/>
  <c r="AL80" i="4" s="1"/>
  <c r="Z233" i="4"/>
  <c r="AJ229" i="4"/>
  <c r="AL39" i="4" s="1"/>
  <c r="H244" i="4"/>
  <c r="AJ237" i="4"/>
  <c r="AL47" i="4" s="1"/>
  <c r="H234" i="4"/>
  <c r="Y260" i="4"/>
  <c r="Q234" i="4"/>
  <c r="Y257" i="4"/>
  <c r="Z257" i="4" s="1"/>
  <c r="P284" i="4"/>
  <c r="Q284" i="4" s="1"/>
  <c r="H203" i="4"/>
  <c r="Q130" i="6" s="1"/>
  <c r="H284" i="4"/>
  <c r="AI269" i="4"/>
  <c r="AJ269" i="4" s="1"/>
  <c r="AL79" i="4" s="1"/>
  <c r="H232" i="4"/>
  <c r="AJ238" i="4"/>
  <c r="AL48" i="4" s="1"/>
  <c r="AJ241" i="4"/>
  <c r="AL51" i="4" s="1"/>
  <c r="Z202" i="4"/>
  <c r="R128" i="6" s="1"/>
  <c r="P197" i="4"/>
  <c r="Q197" i="4" s="1"/>
  <c r="H268" i="4"/>
  <c r="H263" i="4"/>
  <c r="AI278" i="4"/>
  <c r="AJ278" i="4" s="1"/>
  <c r="AL88" i="4" s="1"/>
  <c r="AI257" i="4"/>
  <c r="AJ257" i="4" s="1"/>
  <c r="AL67" i="4" s="1"/>
  <c r="AI274" i="4"/>
  <c r="AJ274" i="4" s="1"/>
  <c r="AL84" i="4" s="1"/>
  <c r="P273" i="4"/>
  <c r="Q273" i="4" s="1"/>
  <c r="H285" i="4"/>
  <c r="Z235" i="4"/>
  <c r="AJ227" i="4"/>
  <c r="AL37" i="4" s="1"/>
  <c r="Q240" i="4"/>
  <c r="AJ267" i="4"/>
  <c r="AL77" i="4" s="1"/>
  <c r="H243" i="4"/>
  <c r="H273" i="4"/>
  <c r="Q244" i="4"/>
  <c r="Z282" i="4"/>
  <c r="H275" i="4"/>
  <c r="H198" i="4"/>
  <c r="Z236" i="4"/>
  <c r="Q231" i="4"/>
  <c r="H257" i="4"/>
  <c r="H283" i="4"/>
  <c r="Z284" i="4"/>
  <c r="H200" i="4"/>
  <c r="Q124" i="6" s="1"/>
  <c r="H239" i="4"/>
  <c r="H264" i="4"/>
  <c r="H276" i="4"/>
  <c r="H228" i="4"/>
  <c r="AI197" i="4"/>
  <c r="AJ197" i="4" s="1"/>
  <c r="AH6" i="11" s="1"/>
  <c r="H272" i="4"/>
  <c r="P275" i="4"/>
  <c r="Q275" i="4" s="1"/>
  <c r="AJ243" i="4"/>
  <c r="AL53" i="4" s="1"/>
  <c r="AJ234" i="4"/>
  <c r="AL44" i="4" s="1"/>
  <c r="Q232" i="4"/>
  <c r="H238" i="4"/>
  <c r="Q238" i="4"/>
  <c r="Q198" i="4"/>
  <c r="P132" i="6" s="1"/>
  <c r="Z198" i="4"/>
  <c r="R132" i="6" s="1"/>
  <c r="H204" i="4"/>
  <c r="Q129" i="6" s="1"/>
  <c r="Z232" i="4"/>
  <c r="Z240" i="4"/>
  <c r="Z241" i="4"/>
  <c r="Z229" i="4"/>
  <c r="Z228" i="4"/>
  <c r="H281" i="4"/>
  <c r="P280" i="4"/>
  <c r="Q280" i="4" s="1"/>
  <c r="Q227" i="4"/>
  <c r="Q241" i="4"/>
  <c r="Y261" i="4"/>
  <c r="Z261" i="4" s="1"/>
  <c r="AJ230" i="4"/>
  <c r="AL40" i="4" s="1"/>
  <c r="Z230" i="4"/>
  <c r="Q230" i="4"/>
  <c r="Q242" i="4"/>
  <c r="Z242" i="4"/>
  <c r="AJ242" i="4"/>
  <c r="AL52" i="4" s="1"/>
  <c r="H240" i="4"/>
  <c r="Q236" i="4"/>
  <c r="H241" i="4"/>
  <c r="H233" i="4"/>
  <c r="H231" i="4"/>
  <c r="AJ231" i="4"/>
  <c r="AL41" i="4" s="1"/>
  <c r="H229" i="4"/>
  <c r="Q229" i="4"/>
  <c r="H227" i="4"/>
  <c r="H199" i="4"/>
  <c r="AJ271" i="4"/>
  <c r="AL81" i="4" s="1"/>
  <c r="H269" i="4"/>
  <c r="H201" i="4"/>
  <c r="Q134" i="6" s="1"/>
  <c r="H208" i="4"/>
  <c r="Q123" i="6" s="1"/>
  <c r="P266" i="4"/>
  <c r="Q266" i="4" s="1"/>
  <c r="AJ201" i="4"/>
  <c r="Y272" i="4"/>
  <c r="Z272" i="4" s="1"/>
  <c r="P263" i="4"/>
  <c r="Q263" i="4" s="1"/>
  <c r="P202" i="4"/>
  <c r="Q202" i="4" s="1"/>
  <c r="P128" i="6" s="1"/>
  <c r="Z274" i="4"/>
  <c r="H259" i="4"/>
  <c r="H280" i="4"/>
  <c r="P272" i="4"/>
  <c r="Q272" i="4" s="1"/>
  <c r="P281" i="4"/>
  <c r="Q281" i="4" s="1"/>
  <c r="P264" i="4"/>
  <c r="Q264" i="4" s="1"/>
  <c r="AI273" i="4"/>
  <c r="AJ273" i="4" s="1"/>
  <c r="AL83" i="4" s="1"/>
  <c r="Y214" i="4"/>
  <c r="Z214" i="4" s="1"/>
  <c r="R137" i="6" s="1"/>
  <c r="H279" i="4"/>
  <c r="H267" i="4"/>
  <c r="Y273" i="4"/>
  <c r="Z273" i="4" s="1"/>
  <c r="AI266" i="4"/>
  <c r="AJ266" i="4" s="1"/>
  <c r="AL76" i="4" s="1"/>
  <c r="AI202" i="4"/>
  <c r="AJ202" i="4" s="1"/>
  <c r="AJ279" i="4"/>
  <c r="AL89" i="4" s="1"/>
  <c r="Y197" i="4"/>
  <c r="Z197" i="4" s="1"/>
  <c r="H271" i="4"/>
  <c r="P204" i="4"/>
  <c r="Q204" i="4" s="1"/>
  <c r="P129" i="6" s="1"/>
  <c r="Y204" i="4"/>
  <c r="Z204" i="4" s="1"/>
  <c r="R129" i="6" s="1"/>
  <c r="Z258" i="4"/>
  <c r="P276" i="4"/>
  <c r="Q276" i="4" s="1"/>
  <c r="Y285" i="4"/>
  <c r="Z285" i="4" s="1"/>
  <c r="AH210" i="4"/>
  <c r="AI116" i="4"/>
  <c r="AI210" i="4" s="1"/>
  <c r="AG213" i="4"/>
  <c r="AH119" i="4"/>
  <c r="AH235" i="4"/>
  <c r="AI141" i="4"/>
  <c r="AI235" i="4" s="1"/>
  <c r="AG206" i="4"/>
  <c r="AH112" i="4"/>
  <c r="X211" i="4"/>
  <c r="Y117" i="4"/>
  <c r="Y211" i="4" s="1"/>
  <c r="F214" i="4"/>
  <c r="G120" i="4"/>
  <c r="G214" i="4" s="1"/>
  <c r="Y277" i="4"/>
  <c r="Z277" i="4" s="1"/>
  <c r="F121" i="4"/>
  <c r="E215" i="4"/>
  <c r="AH239" i="4"/>
  <c r="AI145" i="4"/>
  <c r="AI239" i="4" s="1"/>
  <c r="Y262" i="4"/>
  <c r="Z262" i="4" s="1"/>
  <c r="P271" i="4"/>
  <c r="Q271" i="4" s="1"/>
  <c r="AH216" i="4"/>
  <c r="AI122" i="4"/>
  <c r="AI216" i="4" s="1"/>
  <c r="X247" i="4"/>
  <c r="Y153" i="4"/>
  <c r="Y247" i="4" s="1"/>
  <c r="Y269" i="4"/>
  <c r="Z269" i="4" s="1"/>
  <c r="AH220" i="4"/>
  <c r="AI126" i="4"/>
  <c r="AI220" i="4" s="1"/>
  <c r="X243" i="4"/>
  <c r="Y149" i="4"/>
  <c r="Y243" i="4" s="1"/>
  <c r="P278" i="4"/>
  <c r="Q278" i="4" s="1"/>
  <c r="Y281" i="4"/>
  <c r="Z281" i="4" s="1"/>
  <c r="AH276" i="4"/>
  <c r="AI182" i="4"/>
  <c r="AI276" i="4" s="1"/>
  <c r="P257" i="4"/>
  <c r="Q257" i="4" s="1"/>
  <c r="X207" i="4"/>
  <c r="Y113" i="4"/>
  <c r="Y207" i="4" s="1"/>
  <c r="P283" i="4"/>
  <c r="Q283" i="4" s="1"/>
  <c r="F262" i="4"/>
  <c r="G168" i="4"/>
  <c r="G262" i="4" s="1"/>
  <c r="AG215" i="4"/>
  <c r="AH121" i="4"/>
  <c r="AH204" i="4"/>
  <c r="AI110" i="4"/>
  <c r="AI204" i="4" s="1"/>
  <c r="F242" i="4"/>
  <c r="G148" i="4"/>
  <c r="G242" i="4" s="1"/>
  <c r="P274" i="4"/>
  <c r="Q274" i="4" s="1"/>
  <c r="O207" i="4"/>
  <c r="P113" i="4"/>
  <c r="P207" i="4" s="1"/>
  <c r="AH232" i="4"/>
  <c r="AI138" i="4"/>
  <c r="AI232" i="4" s="1"/>
  <c r="X263" i="4"/>
  <c r="Y169" i="4"/>
  <c r="Y263" i="4" s="1"/>
  <c r="N211" i="4"/>
  <c r="O117" i="4"/>
  <c r="AH256" i="4"/>
  <c r="AI162" i="4"/>
  <c r="AI256" i="4" s="1"/>
  <c r="AH252" i="4"/>
  <c r="AI158" i="4"/>
  <c r="AI252" i="4" s="1"/>
  <c r="E211" i="4"/>
  <c r="F117" i="4"/>
  <c r="F230" i="4"/>
  <c r="G136" i="4"/>
  <c r="G230" i="4" s="1"/>
  <c r="F286" i="4"/>
  <c r="G192" i="4"/>
  <c r="G286" i="4" s="1"/>
  <c r="E213" i="4"/>
  <c r="F119" i="4"/>
  <c r="AG211" i="4"/>
  <c r="AH117" i="4"/>
  <c r="N212" i="4"/>
  <c r="O118" i="4"/>
  <c r="AJ258" i="4"/>
  <c r="AL68" i="4" s="1"/>
  <c r="X212" i="4"/>
  <c r="Y118" i="4"/>
  <c r="Y212" i="4" s="1"/>
  <c r="O237" i="4"/>
  <c r="P143" i="4"/>
  <c r="P237" i="4" s="1"/>
  <c r="P282" i="4"/>
  <c r="Q282" i="4" s="1"/>
  <c r="Y276" i="4"/>
  <c r="Z276" i="4" s="1"/>
  <c r="AH199" i="4"/>
  <c r="AI105" i="4"/>
  <c r="AI199" i="4" s="1"/>
  <c r="AH280" i="4"/>
  <c r="AI186" i="4"/>
  <c r="AI280" i="4" s="1"/>
  <c r="X223" i="4"/>
  <c r="Y129" i="4"/>
  <c r="Y223" i="4" s="1"/>
  <c r="F210" i="4"/>
  <c r="G116" i="4"/>
  <c r="G210" i="4" s="1"/>
  <c r="AH264" i="4"/>
  <c r="AI170" i="4"/>
  <c r="AI264" i="4" s="1"/>
  <c r="F226" i="4"/>
  <c r="G132" i="4"/>
  <c r="G226" i="4" s="1"/>
  <c r="P260" i="4"/>
  <c r="Q260" i="4" s="1"/>
  <c r="AI261" i="4"/>
  <c r="AJ261" i="4" s="1"/>
  <c r="AL71" i="4" s="1"/>
  <c r="F222" i="4"/>
  <c r="G128" i="4"/>
  <c r="G222" i="4" s="1"/>
  <c r="AH248" i="4"/>
  <c r="AI154" i="4"/>
  <c r="AI248" i="4" s="1"/>
  <c r="Y270" i="4"/>
  <c r="Z270" i="4" s="1"/>
  <c r="AI265" i="4"/>
  <c r="AJ265" i="4" s="1"/>
  <c r="AL75" i="4" s="1"/>
  <c r="W205" i="4"/>
  <c r="X111" i="4"/>
  <c r="N210" i="4"/>
  <c r="O116" i="4"/>
  <c r="P258" i="4"/>
  <c r="Q258" i="4" s="1"/>
  <c r="P261" i="4"/>
  <c r="Q261" i="4" s="1"/>
  <c r="P277" i="4"/>
  <c r="Q277" i="4" s="1"/>
  <c r="AH208" i="4"/>
  <c r="AI114" i="4"/>
  <c r="AI208" i="4" s="1"/>
  <c r="AH212" i="4"/>
  <c r="AI118" i="4"/>
  <c r="AI212" i="4" s="1"/>
  <c r="F258" i="4"/>
  <c r="G164" i="4"/>
  <c r="G258" i="4" s="1"/>
  <c r="AH272" i="4"/>
  <c r="AI178" i="4"/>
  <c r="AI272" i="4" s="1"/>
  <c r="W206" i="4"/>
  <c r="X112" i="4"/>
  <c r="F270" i="4"/>
  <c r="G176" i="4"/>
  <c r="G270" i="4" s="1"/>
  <c r="X255" i="4"/>
  <c r="Y161" i="4"/>
  <c r="Y255" i="4" s="1"/>
  <c r="E207" i="4"/>
  <c r="F113" i="4"/>
  <c r="AH224" i="4"/>
  <c r="AI130" i="4"/>
  <c r="AI224" i="4" s="1"/>
  <c r="W213" i="4"/>
  <c r="X119" i="4"/>
  <c r="X227" i="4"/>
  <c r="Y133" i="4"/>
  <c r="Y227" i="4" s="1"/>
  <c r="O286" i="4"/>
  <c r="P192" i="4"/>
  <c r="P286" i="4" s="1"/>
  <c r="AH244" i="4"/>
  <c r="AI150" i="4"/>
  <c r="AI244" i="4" s="1"/>
  <c r="X259" i="4"/>
  <c r="Y165" i="4"/>
  <c r="Y259" i="4" s="1"/>
  <c r="X219" i="4"/>
  <c r="Y125" i="4"/>
  <c r="Y219" i="4" s="1"/>
  <c r="X231" i="4"/>
  <c r="Y137" i="4"/>
  <c r="Y231" i="4" s="1"/>
  <c r="AH260" i="4"/>
  <c r="AI166" i="4"/>
  <c r="AI260" i="4" s="1"/>
  <c r="X215" i="4"/>
  <c r="Y121" i="4"/>
  <c r="Y215" i="4" s="1"/>
  <c r="AH240" i="4"/>
  <c r="AI146" i="4"/>
  <c r="AI240" i="4" s="1"/>
  <c r="Y200" i="4"/>
  <c r="Z200" i="4" s="1"/>
  <c r="R124" i="6" s="1"/>
  <c r="A11" i="4"/>
  <c r="C28" i="6"/>
  <c r="N209" i="4"/>
  <c r="O115" i="4"/>
  <c r="X199" i="4"/>
  <c r="Y105" i="4"/>
  <c r="Y199" i="4" s="1"/>
  <c r="F250" i="4"/>
  <c r="G156" i="4"/>
  <c r="G250" i="4" s="1"/>
  <c r="O251" i="4"/>
  <c r="P157" i="4"/>
  <c r="P251" i="4" s="1"/>
  <c r="Y264" i="4"/>
  <c r="Z264" i="4" s="1"/>
  <c r="E209" i="4"/>
  <c r="F115" i="4"/>
  <c r="F236" i="4"/>
  <c r="G142" i="4"/>
  <c r="G236" i="4" s="1"/>
  <c r="E206" i="4"/>
  <c r="F112" i="4"/>
  <c r="E205" i="4"/>
  <c r="F111" i="4"/>
  <c r="W210" i="4"/>
  <c r="X116" i="4"/>
  <c r="AI263" i="4"/>
  <c r="AJ263" i="4" s="1"/>
  <c r="AL73" i="4" s="1"/>
  <c r="Q201" i="4"/>
  <c r="P134" i="6" s="1"/>
  <c r="AI283" i="4"/>
  <c r="AJ283" i="4" s="1"/>
  <c r="AL93" i="4" s="1"/>
  <c r="AG209" i="4"/>
  <c r="AH115" i="4"/>
  <c r="O239" i="4"/>
  <c r="P145" i="4"/>
  <c r="P239" i="4" s="1"/>
  <c r="W209" i="4"/>
  <c r="X115" i="4"/>
  <c r="F235" i="4"/>
  <c r="G141" i="4"/>
  <c r="G235" i="4" s="1"/>
  <c r="A200" i="4"/>
  <c r="A106" i="4"/>
  <c r="AC106" i="4" s="1"/>
  <c r="AC10" i="4"/>
  <c r="Z208" i="4"/>
  <c r="R123" i="6" s="1"/>
  <c r="AI277" i="4"/>
  <c r="AJ277" i="4" s="1"/>
  <c r="AL87" i="4" s="1"/>
  <c r="N215" i="4"/>
  <c r="O121" i="4"/>
  <c r="N205" i="4"/>
  <c r="O111" i="4"/>
  <c r="Z268" i="4"/>
  <c r="F266" i="4"/>
  <c r="G172" i="4"/>
  <c r="G266" i="4" s="1"/>
  <c r="AH233" i="4"/>
  <c r="AI139" i="4"/>
  <c r="AI233" i="4" s="1"/>
  <c r="P270" i="4"/>
  <c r="Q270" i="4" s="1"/>
  <c r="Y278" i="4"/>
  <c r="Z278" i="4" s="1"/>
  <c r="X251" i="4"/>
  <c r="Y157" i="4"/>
  <c r="Y251" i="4" s="1"/>
  <c r="Q259" i="4"/>
  <c r="F278" i="4"/>
  <c r="G184" i="4"/>
  <c r="G278" i="4" s="1"/>
  <c r="Y201" i="4"/>
  <c r="Z201" i="4" s="1"/>
  <c r="R134" i="6" s="1"/>
  <c r="O243" i="4"/>
  <c r="P149" i="4"/>
  <c r="P243" i="4" s="1"/>
  <c r="F254" i="4"/>
  <c r="G160" i="4"/>
  <c r="G254" i="4" s="1"/>
  <c r="O247" i="4"/>
  <c r="P153" i="4"/>
  <c r="P247" i="4" s="1"/>
  <c r="X271" i="4"/>
  <c r="Y177" i="4"/>
  <c r="Y271" i="4" s="1"/>
  <c r="F237" i="4"/>
  <c r="G143" i="4"/>
  <c r="G237" i="4" s="1"/>
  <c r="AH268" i="4"/>
  <c r="AI174" i="4"/>
  <c r="AI268" i="4" s="1"/>
  <c r="F282" i="4"/>
  <c r="G188" i="4"/>
  <c r="G282" i="4" s="1"/>
  <c r="P200" i="4"/>
  <c r="Q200" i="4" s="1"/>
  <c r="P124" i="6" s="1"/>
  <c r="X267" i="4"/>
  <c r="Y173" i="4"/>
  <c r="Y267" i="4" s="1"/>
  <c r="N213" i="4"/>
  <c r="O119" i="4"/>
  <c r="F202" i="4"/>
  <c r="G108" i="4"/>
  <c r="G202" i="4" s="1"/>
  <c r="F246" i="4"/>
  <c r="G152" i="4"/>
  <c r="G246" i="4" s="1"/>
  <c r="N206" i="4"/>
  <c r="O112" i="4"/>
  <c r="AH228" i="4"/>
  <c r="AI134" i="4"/>
  <c r="AI228" i="4" s="1"/>
  <c r="X203" i="4"/>
  <c r="Y109" i="4"/>
  <c r="Y203" i="4" s="1"/>
  <c r="O214" i="4"/>
  <c r="P120" i="4"/>
  <c r="P214" i="4" s="1"/>
  <c r="Z260" i="4"/>
  <c r="P262" i="4"/>
  <c r="Q262" i="4" s="1"/>
  <c r="X279" i="4"/>
  <c r="Y185" i="4"/>
  <c r="Y279" i="4" s="1"/>
  <c r="AH236" i="4"/>
  <c r="AI142" i="4"/>
  <c r="AI236" i="4" s="1"/>
  <c r="O235" i="4"/>
  <c r="P141" i="4"/>
  <c r="P235" i="4" s="1"/>
  <c r="AG207" i="4"/>
  <c r="AH113" i="4"/>
  <c r="E212" i="4"/>
  <c r="F118" i="4"/>
  <c r="AI259" i="4"/>
  <c r="AJ259" i="4" s="1"/>
  <c r="AL69" i="4" s="1"/>
  <c r="X237" i="4"/>
  <c r="Y143" i="4"/>
  <c r="Y237" i="4" s="1"/>
  <c r="AG205" i="4"/>
  <c r="AH111" i="4"/>
  <c r="AI262" i="4"/>
  <c r="AJ262" i="4" s="1"/>
  <c r="AL72" i="4" s="1"/>
  <c r="Y280" i="4"/>
  <c r="Z280" i="4" s="1"/>
  <c r="X238" i="4"/>
  <c r="Y144" i="4"/>
  <c r="Y238" i="4" s="1"/>
  <c r="F218" i="4"/>
  <c r="G124" i="4"/>
  <c r="G218" i="4" s="1"/>
  <c r="X234" i="4"/>
  <c r="Y140" i="4"/>
  <c r="Y234" i="4" s="1"/>
  <c r="P269" i="4"/>
  <c r="Q269" i="4" s="1"/>
  <c r="P285" i="4"/>
  <c r="Q285" i="4" s="1"/>
  <c r="AD27" i="6"/>
  <c r="AH200" i="4"/>
  <c r="AI106" i="4"/>
  <c r="AI200" i="4" s="1"/>
  <c r="X283" i="4"/>
  <c r="Y189" i="4"/>
  <c r="Y283" i="4" s="1"/>
  <c r="F274" i="4"/>
  <c r="G180" i="4"/>
  <c r="G274" i="4" s="1"/>
  <c r="X275" i="4"/>
  <c r="Y181" i="4"/>
  <c r="Y275" i="4" s="1"/>
  <c r="AI285" i="4"/>
  <c r="AJ285" i="4" s="1"/>
  <c r="AL95" i="4" s="1"/>
  <c r="X239" i="4"/>
  <c r="Y145" i="4"/>
  <c r="Y239" i="4" s="1"/>
  <c r="AH198" i="4"/>
  <c r="AI104" i="4"/>
  <c r="AI198" i="4" s="1"/>
  <c r="AI214" i="4"/>
  <c r="AJ214" i="4" s="1"/>
  <c r="AH284" i="4"/>
  <c r="AI190" i="4"/>
  <c r="AI284" i="4" s="1"/>
  <c r="AJ216" i="4" l="1"/>
  <c r="AL26" i="4" s="1"/>
  <c r="R7" i="11"/>
  <c r="U7" i="11" s="1"/>
  <c r="W7" i="11" s="1"/>
  <c r="Y7" i="11" s="1"/>
  <c r="Q132" i="6"/>
  <c r="R8" i="11"/>
  <c r="U8" i="11" s="1"/>
  <c r="W8" i="11" s="1"/>
  <c r="Y8" i="11" s="1"/>
  <c r="Q136" i="6"/>
  <c r="AL12" i="4"/>
  <c r="AL11" i="4"/>
  <c r="AL13" i="4"/>
  <c r="AL24" i="4"/>
  <c r="R9" i="11"/>
  <c r="U9" i="11" s="1"/>
  <c r="W9" i="11" s="1"/>
  <c r="Y9" i="11" s="1"/>
  <c r="Y23" i="7" a="1"/>
  <c r="Y23" i="7" s="1"/>
  <c r="Y22" i="7" a="1"/>
  <c r="Y22" i="7" s="1"/>
  <c r="X18" i="7"/>
  <c r="Y18" i="7" s="1" a="1"/>
  <c r="Y18" i="7" s="1"/>
  <c r="Y17" i="7" a="1"/>
  <c r="Y17" i="7" s="1"/>
  <c r="X13" i="7"/>
  <c r="Y13" i="7" s="1" a="1"/>
  <c r="Y13" i="7" s="1"/>
  <c r="X5" i="7"/>
  <c r="X6" i="7" s="1"/>
  <c r="Y12" i="7" a="1"/>
  <c r="Y12" i="7" s="1"/>
  <c r="AI23" i="6"/>
  <c r="AL7" i="4"/>
  <c r="S24" i="6"/>
  <c r="S25" i="6"/>
  <c r="V25" i="6" s="1"/>
  <c r="X25" i="6" s="1"/>
  <c r="Z25" i="6" s="1"/>
  <c r="S23" i="6"/>
  <c r="V23" i="6" s="1"/>
  <c r="AJ232" i="4"/>
  <c r="AL42" i="4" s="1"/>
  <c r="Q207" i="4"/>
  <c r="P126" i="6" s="1"/>
  <c r="Z211" i="4"/>
  <c r="R120" i="6" s="1"/>
  <c r="Q237" i="4"/>
  <c r="Z263" i="4"/>
  <c r="AJ228" i="4"/>
  <c r="AL38" i="4" s="1"/>
  <c r="Z212" i="4"/>
  <c r="R131" i="6" s="1"/>
  <c r="Z207" i="4"/>
  <c r="R126" i="6" s="1"/>
  <c r="AJ276" i="4"/>
  <c r="AL86" i="4" s="1"/>
  <c r="AJ260" i="4"/>
  <c r="AL70" i="4" s="1"/>
  <c r="AJ235" i="4"/>
  <c r="AL45" i="4" s="1"/>
  <c r="H236" i="4"/>
  <c r="Z231" i="4"/>
  <c r="Z239" i="4"/>
  <c r="Z234" i="4"/>
  <c r="H266" i="4"/>
  <c r="AJ284" i="4"/>
  <c r="AL94" i="4" s="1"/>
  <c r="H237" i="4"/>
  <c r="H235" i="4"/>
  <c r="Z227" i="4"/>
  <c r="AJ204" i="4"/>
  <c r="AJ236" i="4"/>
  <c r="AL46" i="4" s="1"/>
  <c r="H270" i="4"/>
  <c r="Z283" i="4"/>
  <c r="H242" i="4"/>
  <c r="Z237" i="4"/>
  <c r="Z238" i="4"/>
  <c r="AJ212" i="4"/>
  <c r="H210" i="4"/>
  <c r="Q121" i="6" s="1"/>
  <c r="Z203" i="4"/>
  <c r="R130" i="6" s="1"/>
  <c r="Q243" i="4"/>
  <c r="AJ272" i="4"/>
  <c r="AL82" i="4" s="1"/>
  <c r="H230" i="4"/>
  <c r="Z275" i="4"/>
  <c r="AJ200" i="4"/>
  <c r="Q235" i="4"/>
  <c r="AJ233" i="4"/>
  <c r="AL43" i="4" s="1"/>
  <c r="Q239" i="4"/>
  <c r="AJ240" i="4"/>
  <c r="AL50" i="4" s="1"/>
  <c r="AJ244" i="4"/>
  <c r="AL54" i="4" s="1"/>
  <c r="AJ280" i="4"/>
  <c r="AL90" i="4" s="1"/>
  <c r="AJ239" i="4"/>
  <c r="AL49" i="4" s="1"/>
  <c r="Z243" i="4"/>
  <c r="AJ268" i="4"/>
  <c r="AL78" i="4" s="1"/>
  <c r="Z199" i="4"/>
  <c r="R136" i="6" s="1"/>
  <c r="H274" i="4"/>
  <c r="Z267" i="4"/>
  <c r="Q214" i="4"/>
  <c r="P137" i="6" s="1"/>
  <c r="AJ198" i="4"/>
  <c r="AH7" i="11" s="1"/>
  <c r="H214" i="4"/>
  <c r="Q137" i="6" s="1"/>
  <c r="Z279" i="4"/>
  <c r="H282" i="4"/>
  <c r="Z271" i="4"/>
  <c r="Z215" i="4"/>
  <c r="R135" i="6" s="1"/>
  <c r="Z259" i="4"/>
  <c r="AJ264" i="4"/>
  <c r="AL74" i="4" s="1"/>
  <c r="AJ210" i="4"/>
  <c r="X210" i="4"/>
  <c r="Y116" i="4"/>
  <c r="Y210" i="4" s="1"/>
  <c r="A201" i="4"/>
  <c r="AC201" i="4" s="1"/>
  <c r="A107" i="4"/>
  <c r="AC107" i="4" s="1"/>
  <c r="AC11" i="4"/>
  <c r="O206" i="4"/>
  <c r="P112" i="4"/>
  <c r="P206" i="4" s="1"/>
  <c r="F205" i="4"/>
  <c r="G111" i="4"/>
  <c r="G205" i="4" s="1"/>
  <c r="F209" i="4"/>
  <c r="G115" i="4"/>
  <c r="G209" i="4" s="1"/>
  <c r="O212" i="4"/>
  <c r="P118" i="4"/>
  <c r="P212" i="4" s="1"/>
  <c r="O215" i="4"/>
  <c r="P121" i="4"/>
  <c r="P215" i="4" s="1"/>
  <c r="X206" i="4"/>
  <c r="Y112" i="4"/>
  <c r="Y206" i="4" s="1"/>
  <c r="AD28" i="6"/>
  <c r="AH205" i="4"/>
  <c r="AI111" i="4"/>
  <c r="AI205" i="4" s="1"/>
  <c r="F212" i="4"/>
  <c r="G118" i="4"/>
  <c r="G212" i="4" s="1"/>
  <c r="H202" i="4"/>
  <c r="Q128" i="6" s="1"/>
  <c r="O205" i="4"/>
  <c r="P111" i="4"/>
  <c r="P205" i="4" s="1"/>
  <c r="F207" i="4"/>
  <c r="G113" i="4"/>
  <c r="G207" i="4" s="1"/>
  <c r="AH206" i="4"/>
  <c r="AI112" i="4"/>
  <c r="AI206" i="4" s="1"/>
  <c r="AH209" i="4"/>
  <c r="AI115" i="4"/>
  <c r="AI209" i="4" s="1"/>
  <c r="F215" i="4"/>
  <c r="G121" i="4"/>
  <c r="G215" i="4" s="1"/>
  <c r="X209" i="4"/>
  <c r="Y115" i="4"/>
  <c r="Y209" i="4" s="1"/>
  <c r="O209" i="4"/>
  <c r="P115" i="4"/>
  <c r="P209" i="4" s="1"/>
  <c r="O210" i="4"/>
  <c r="P116" i="4"/>
  <c r="P210" i="4" s="1"/>
  <c r="AH211" i="4"/>
  <c r="AI117" i="4"/>
  <c r="AI211" i="4" s="1"/>
  <c r="O213" i="4"/>
  <c r="P119" i="4"/>
  <c r="P213" i="4" s="1"/>
  <c r="H278" i="4"/>
  <c r="A12" i="4"/>
  <c r="C29" i="6"/>
  <c r="AJ208" i="4"/>
  <c r="X205" i="4"/>
  <c r="Y111" i="4"/>
  <c r="Y205" i="4" s="1"/>
  <c r="F213" i="4"/>
  <c r="G119" i="4"/>
  <c r="G213" i="4" s="1"/>
  <c r="O211" i="4"/>
  <c r="P117" i="4"/>
  <c r="P211" i="4" s="1"/>
  <c r="F206" i="4"/>
  <c r="G112" i="4"/>
  <c r="G206" i="4" s="1"/>
  <c r="X213" i="4"/>
  <c r="Y119" i="4"/>
  <c r="Y213" i="4" s="1"/>
  <c r="F211" i="4"/>
  <c r="G117" i="4"/>
  <c r="G211" i="4" s="1"/>
  <c r="AH207" i="4"/>
  <c r="AI113" i="4"/>
  <c r="AI207" i="4" s="1"/>
  <c r="AC200" i="4"/>
  <c r="AH10" i="11" s="1"/>
  <c r="S26" i="6"/>
  <c r="V26" i="6" s="1"/>
  <c r="X26" i="6" s="1"/>
  <c r="Z26" i="6" s="1"/>
  <c r="H258" i="4"/>
  <c r="AJ199" i="4"/>
  <c r="AH8" i="11" s="1"/>
  <c r="H262" i="4"/>
  <c r="AH213" i="4"/>
  <c r="AI119" i="4"/>
  <c r="AI213" i="4" s="1"/>
  <c r="AH215" i="4"/>
  <c r="AI121" i="4"/>
  <c r="AI215" i="4" s="1"/>
  <c r="AN28" i="6" l="1"/>
  <c r="AN29" i="6" s="1"/>
  <c r="R10" i="11"/>
  <c r="U10" i="11" s="1"/>
  <c r="W10" i="11" s="1"/>
  <c r="Y10" i="11" s="1"/>
  <c r="X23" i="6"/>
  <c r="AO31" i="6"/>
  <c r="AL14" i="4"/>
  <c r="AL10" i="4"/>
  <c r="AH9" i="11"/>
  <c r="R11" i="11"/>
  <c r="U11" i="11" s="1"/>
  <c r="W11" i="11" s="1"/>
  <c r="Y11" i="11" s="1"/>
  <c r="AL22" i="4"/>
  <c r="AL20" i="4"/>
  <c r="AL18" i="4"/>
  <c r="Y5" i="7" a="1"/>
  <c r="Y5" i="7" s="1"/>
  <c r="Y6" i="7" s="1"/>
  <c r="AI25" i="6"/>
  <c r="AL9" i="4"/>
  <c r="AI24" i="6"/>
  <c r="AL8" i="4"/>
  <c r="V24" i="6"/>
  <c r="X24" i="6" s="1"/>
  <c r="AI26" i="6"/>
  <c r="Q205" i="4"/>
  <c r="P122" i="6" s="1"/>
  <c r="H215" i="4"/>
  <c r="Q135" i="6" s="1"/>
  <c r="H205" i="4"/>
  <c r="Q122" i="6" s="1"/>
  <c r="Z210" i="4"/>
  <c r="R121" i="6" s="1"/>
  <c r="H207" i="4"/>
  <c r="Q126" i="6" s="1"/>
  <c r="S27" i="6"/>
  <c r="V27" i="6" s="1"/>
  <c r="X27" i="6" s="1"/>
  <c r="Z27" i="6" s="1"/>
  <c r="H212" i="4"/>
  <c r="Q131" i="6" s="1"/>
  <c r="Q206" i="4"/>
  <c r="P127" i="6" s="1"/>
  <c r="AJ206" i="4"/>
  <c r="H209" i="4"/>
  <c r="Q119" i="6" s="1"/>
  <c r="H206" i="4"/>
  <c r="Q127" i="6" s="1"/>
  <c r="Q210" i="4"/>
  <c r="P121" i="6" s="1"/>
  <c r="AJ209" i="4"/>
  <c r="Z206" i="4"/>
  <c r="R127" i="6" s="1"/>
  <c r="AJ213" i="4"/>
  <c r="AJ207" i="4"/>
  <c r="Q211" i="4"/>
  <c r="P120" i="6" s="1"/>
  <c r="Q215" i="4"/>
  <c r="P135" i="6" s="1"/>
  <c r="H211" i="4"/>
  <c r="Q120" i="6" s="1"/>
  <c r="H213" i="4"/>
  <c r="Q125" i="6" s="1"/>
  <c r="Z213" i="4"/>
  <c r="R125" i="6" s="1"/>
  <c r="AJ211" i="4"/>
  <c r="Z205" i="4"/>
  <c r="R122" i="6" s="1"/>
  <c r="Z209" i="4"/>
  <c r="R119" i="6" s="1"/>
  <c r="AJ215" i="4"/>
  <c r="Q209" i="4"/>
  <c r="Q213" i="4"/>
  <c r="P125" i="6" s="1"/>
  <c r="A13" i="4"/>
  <c r="C30" i="6"/>
  <c r="AJ205" i="4"/>
  <c r="Q212" i="4"/>
  <c r="P131" i="6" s="1"/>
  <c r="A202" i="4"/>
  <c r="A108" i="4"/>
  <c r="AC108" i="4" s="1"/>
  <c r="AC12" i="4"/>
  <c r="AD29" i="6"/>
  <c r="AI27" i="6"/>
  <c r="AN32" i="6" l="1"/>
  <c r="Z23" i="6"/>
  <c r="AO33" i="6"/>
  <c r="P133" i="6"/>
  <c r="P119" i="6"/>
  <c r="R133" i="6"/>
  <c r="AL25" i="4"/>
  <c r="AL16" i="4"/>
  <c r="AL17" i="4"/>
  <c r="AL19" i="4"/>
  <c r="AL23" i="4"/>
  <c r="AL15" i="4"/>
  <c r="AL21" i="4"/>
  <c r="Q133" i="6"/>
  <c r="AN30" i="6"/>
  <c r="AN31" i="6" s="1"/>
  <c r="Z24" i="6"/>
  <c r="AD30" i="6"/>
  <c r="A14" i="4"/>
  <c r="C31" i="6"/>
  <c r="A203" i="4"/>
  <c r="R12" i="11" s="1"/>
  <c r="U12" i="11" s="1"/>
  <c r="W12" i="11" s="1"/>
  <c r="Y12" i="11" s="1"/>
  <c r="A109" i="4"/>
  <c r="AC109" i="4" s="1"/>
  <c r="AC13" i="4"/>
  <c r="AC202" i="4"/>
  <c r="S28" i="6"/>
  <c r="V28" i="6" s="1"/>
  <c r="X28" i="6" s="1"/>
  <c r="Z28" i="6" s="1"/>
  <c r="AN34" i="6" l="1"/>
  <c r="AN33" i="6" s="1"/>
  <c r="AI28" i="6"/>
  <c r="AH11" i="11"/>
  <c r="AO29" i="6"/>
  <c r="AD31" i="6"/>
  <c r="AC203" i="4"/>
  <c r="AH12" i="11" s="1"/>
  <c r="S29" i="6"/>
  <c r="V29" i="6" s="1"/>
  <c r="X29" i="6" s="1"/>
  <c r="Z29" i="6" s="1"/>
  <c r="A15" i="4"/>
  <c r="C32" i="6"/>
  <c r="A204" i="4"/>
  <c r="R13" i="11" s="1"/>
  <c r="U13" i="11" s="1"/>
  <c r="W13" i="11" s="1"/>
  <c r="Y13" i="11" s="1"/>
  <c r="A110" i="4"/>
  <c r="AC110" i="4" s="1"/>
  <c r="AC14" i="4"/>
  <c r="AC204" i="4" l="1"/>
  <c r="AI29" i="6"/>
  <c r="A205" i="4"/>
  <c r="A111" i="4"/>
  <c r="AC111" i="4" s="1"/>
  <c r="AC15" i="4"/>
  <c r="AD32" i="6"/>
  <c r="C33" i="6"/>
  <c r="A16" i="4"/>
  <c r="S30" i="6"/>
  <c r="V30" i="6" s="1"/>
  <c r="X30" i="6" s="1"/>
  <c r="Z30" i="6" s="1"/>
  <c r="AI30" i="6"/>
  <c r="AC205" i="4" l="1"/>
  <c r="R14" i="11"/>
  <c r="U14" i="11" s="1"/>
  <c r="W14" i="11" s="1"/>
  <c r="Y14" i="11" s="1"/>
  <c r="AH14" i="11"/>
  <c r="AH13" i="11"/>
  <c r="S31" i="6"/>
  <c r="V31" i="6" s="1"/>
  <c r="X31" i="6" s="1"/>
  <c r="Z31" i="6" s="1"/>
  <c r="A206" i="4"/>
  <c r="A112" i="4"/>
  <c r="AC112" i="4" s="1"/>
  <c r="AC16" i="4"/>
  <c r="AD33" i="6"/>
  <c r="A17" i="4"/>
  <c r="C34" i="6"/>
  <c r="R15" i="11" l="1"/>
  <c r="U15" i="11" s="1"/>
  <c r="W15" i="11" s="1"/>
  <c r="Y15" i="11" s="1"/>
  <c r="AI31" i="6"/>
  <c r="A207" i="4"/>
  <c r="A113" i="4"/>
  <c r="AC113" i="4" s="1"/>
  <c r="AC17" i="4"/>
  <c r="A18" i="4"/>
  <c r="C35" i="6"/>
  <c r="AD34" i="6"/>
  <c r="AC206" i="4"/>
  <c r="S32" i="6"/>
  <c r="V32" i="6" s="1"/>
  <c r="X32" i="6" s="1"/>
  <c r="Z32" i="6" s="1"/>
  <c r="R16" i="11" l="1"/>
  <c r="U16" i="11" s="1"/>
  <c r="W16" i="11" s="1"/>
  <c r="Y16" i="11" s="1"/>
  <c r="AI32" i="6"/>
  <c r="AH15" i="11"/>
  <c r="A19" i="4"/>
  <c r="C36" i="6"/>
  <c r="A208" i="4"/>
  <c r="A114" i="4"/>
  <c r="AC114" i="4" s="1"/>
  <c r="AC18" i="4"/>
  <c r="AD35" i="6"/>
  <c r="AC207" i="4"/>
  <c r="AH16" i="11" s="1"/>
  <c r="S33" i="6"/>
  <c r="V33" i="6" s="1"/>
  <c r="X33" i="6" s="1"/>
  <c r="Z33" i="6" s="1"/>
  <c r="AI33" i="6" l="1"/>
  <c r="AD36" i="6"/>
  <c r="A20" i="4"/>
  <c r="C37" i="6"/>
  <c r="AC208" i="4"/>
  <c r="AI34" i="6" s="1"/>
  <c r="S34" i="6"/>
  <c r="V34" i="6" s="1"/>
  <c r="X34" i="6" s="1"/>
  <c r="Z34" i="6" s="1"/>
  <c r="A209" i="4"/>
  <c r="R18" i="11" s="1"/>
  <c r="U18" i="11" s="1"/>
  <c r="W18" i="11" s="1"/>
  <c r="Y18" i="11" s="1"/>
  <c r="A115" i="4"/>
  <c r="AC115" i="4" s="1"/>
  <c r="AC19" i="4"/>
  <c r="AH17" i="11" l="1"/>
  <c r="AC209" i="4"/>
  <c r="S35" i="6"/>
  <c r="V35" i="6" s="1"/>
  <c r="X35" i="6" s="1"/>
  <c r="Z35" i="6" s="1"/>
  <c r="A210" i="4"/>
  <c r="A116" i="4"/>
  <c r="AC116" i="4" s="1"/>
  <c r="AC20" i="4"/>
  <c r="AD37" i="6"/>
  <c r="C38" i="6"/>
  <c r="A21" i="4"/>
  <c r="AI35" i="6"/>
  <c r="AC210" i="4" l="1"/>
  <c r="AI36" i="6"/>
  <c r="S36" i="6"/>
  <c r="V36" i="6" s="1"/>
  <c r="X36" i="6" s="1"/>
  <c r="Z36" i="6" s="1"/>
  <c r="AD38" i="6"/>
  <c r="A211" i="4"/>
  <c r="A117" i="4"/>
  <c r="AC117" i="4" s="1"/>
  <c r="AC21" i="4"/>
  <c r="A22" i="4"/>
  <c r="C39" i="6"/>
  <c r="AD39" i="6" l="1"/>
  <c r="A23" i="4"/>
  <c r="C40" i="6"/>
  <c r="A212" i="4"/>
  <c r="A118" i="4"/>
  <c r="AC118" i="4" s="1"/>
  <c r="AC22" i="4"/>
  <c r="AC211" i="4"/>
  <c r="AI37" i="6" s="1"/>
  <c r="S37" i="6"/>
  <c r="V37" i="6" s="1"/>
  <c r="X37" i="6" s="1"/>
  <c r="Z37" i="6" s="1"/>
  <c r="AC212" i="4" l="1"/>
  <c r="S38" i="6"/>
  <c r="V38" i="6" s="1"/>
  <c r="X38" i="6" s="1"/>
  <c r="Z38" i="6" s="1"/>
  <c r="A24" i="4"/>
  <c r="C41" i="6"/>
  <c r="A213" i="4"/>
  <c r="AC213" i="4" s="1"/>
  <c r="A119" i="4"/>
  <c r="AC119" i="4" s="1"/>
  <c r="AC23" i="4"/>
  <c r="AD40" i="6"/>
  <c r="AI38" i="6"/>
  <c r="AI39" i="6" l="1"/>
  <c r="A25" i="4"/>
  <c r="C42" i="6"/>
  <c r="S39" i="6"/>
  <c r="V39" i="6" s="1"/>
  <c r="X39" i="6" s="1"/>
  <c r="Z39" i="6" s="1"/>
  <c r="A214" i="4"/>
  <c r="AC214" i="4" s="1"/>
  <c r="AI40" i="6" s="1"/>
  <c r="A120" i="4"/>
  <c r="AC120" i="4" s="1"/>
  <c r="AC24" i="4"/>
  <c r="AD41" i="6"/>
  <c r="S40" i="6" l="1"/>
  <c r="V40" i="6" s="1"/>
  <c r="X40" i="6" s="1"/>
  <c r="Z40" i="6" s="1"/>
  <c r="AD42" i="6"/>
  <c r="A26" i="4"/>
  <c r="C43" i="6"/>
  <c r="A215" i="4"/>
  <c r="AC215" i="4" s="1"/>
  <c r="AI41" i="6" s="1"/>
  <c r="A121" i="4"/>
  <c r="AC121" i="4" s="1"/>
  <c r="AC25" i="4"/>
  <c r="A216" i="4" l="1"/>
  <c r="AC216" i="4" s="1"/>
  <c r="AI42" i="6" s="1"/>
  <c r="A122" i="4"/>
  <c r="AC122" i="4" s="1"/>
  <c r="AC26" i="4"/>
  <c r="AD43" i="6"/>
  <c r="A27" i="4"/>
  <c r="C44" i="6"/>
  <c r="S41" i="6"/>
  <c r="V41" i="6" s="1"/>
  <c r="X41" i="6" s="1"/>
  <c r="Z41" i="6" s="1"/>
  <c r="S42" i="6" l="1"/>
  <c r="V42" i="6" s="1"/>
  <c r="X42" i="6" s="1"/>
  <c r="Z42" i="6" s="1"/>
  <c r="A217" i="4"/>
  <c r="A123" i="4"/>
  <c r="AC123" i="4" s="1"/>
  <c r="AC27" i="4"/>
  <c r="AD44" i="6"/>
  <c r="A28" i="4"/>
  <c r="C45" i="6"/>
  <c r="A218" i="4" l="1"/>
  <c r="A124" i="4"/>
  <c r="AC124" i="4" s="1"/>
  <c r="AC28" i="4"/>
  <c r="A29" i="4"/>
  <c r="C46" i="6"/>
  <c r="AD45" i="6"/>
  <c r="AC217" i="4"/>
  <c r="AI43" i="6" s="1"/>
  <c r="AD46" i="6" l="1"/>
  <c r="A219" i="4"/>
  <c r="A125" i="4"/>
  <c r="AC125" i="4" s="1"/>
  <c r="AC29" i="4"/>
  <c r="A30" i="4"/>
  <c r="C47" i="6"/>
  <c r="AC218" i="4"/>
  <c r="AI44" i="6" s="1"/>
  <c r="A31" i="4" l="1"/>
  <c r="C48" i="6"/>
  <c r="A220" i="4"/>
  <c r="A126" i="4"/>
  <c r="AC126" i="4" s="1"/>
  <c r="AC30" i="4"/>
  <c r="AC219" i="4"/>
  <c r="AI45" i="6" s="1"/>
  <c r="AD47" i="6"/>
  <c r="AC220" i="4" l="1"/>
  <c r="AI46" i="6" s="1"/>
  <c r="C49" i="6"/>
  <c r="A32" i="4"/>
  <c r="AD48" i="6"/>
  <c r="A127" i="4"/>
  <c r="AC127" i="4" s="1"/>
  <c r="A221" i="4"/>
  <c r="AC31" i="4"/>
  <c r="A33" i="4" l="1"/>
  <c r="C50" i="6"/>
  <c r="A222" i="4"/>
  <c r="A128" i="4"/>
  <c r="AC128" i="4" s="1"/>
  <c r="AC32" i="4"/>
  <c r="AC221" i="4"/>
  <c r="AI47" i="6" s="1"/>
  <c r="AD49" i="6"/>
  <c r="AC222" i="4" l="1"/>
  <c r="AI48" i="6" s="1"/>
  <c r="A34" i="4"/>
  <c r="C51" i="6"/>
  <c r="AD50" i="6"/>
  <c r="A223" i="4"/>
  <c r="AC223" i="4" s="1"/>
  <c r="A129" i="4"/>
  <c r="AC129" i="4" s="1"/>
  <c r="AC33" i="4"/>
  <c r="AI49" i="6" l="1"/>
  <c r="AD51" i="6"/>
  <c r="A35" i="4"/>
  <c r="C52" i="6"/>
  <c r="A224" i="4"/>
  <c r="A130" i="4"/>
  <c r="AC130" i="4" s="1"/>
  <c r="AC34" i="4"/>
  <c r="A36" i="4" l="1"/>
  <c r="C53" i="6"/>
  <c r="AC224" i="4"/>
  <c r="AI50" i="6" s="1"/>
  <c r="A225" i="4"/>
  <c r="A131" i="4"/>
  <c r="AC131" i="4" s="1"/>
  <c r="AC35" i="4"/>
  <c r="AD52" i="6"/>
  <c r="AC225" i="4" l="1"/>
  <c r="AI51" i="6" s="1"/>
  <c r="AD53" i="6"/>
  <c r="A37" i="4"/>
  <c r="C54" i="6"/>
  <c r="A226" i="4"/>
  <c r="AC226" i="4" s="1"/>
  <c r="A132" i="4"/>
  <c r="AC132" i="4" s="1"/>
  <c r="AC36" i="4"/>
  <c r="AI52" i="6" l="1"/>
  <c r="A38" i="4"/>
  <c r="C55" i="6"/>
  <c r="A227" i="4"/>
  <c r="A133" i="4"/>
  <c r="AC133" i="4" s="1"/>
  <c r="AC37" i="4"/>
  <c r="AD54" i="6"/>
  <c r="AC227" i="4" l="1"/>
  <c r="AI53" i="6" s="1"/>
  <c r="S53" i="6"/>
  <c r="V53" i="6" s="1"/>
  <c r="X53" i="6" s="1"/>
  <c r="Z53" i="6" s="1"/>
  <c r="AD55" i="6"/>
  <c r="A39" i="4"/>
  <c r="C56" i="6"/>
  <c r="A228" i="4"/>
  <c r="AC228" i="4" s="1"/>
  <c r="A134" i="4"/>
  <c r="AC134" i="4" s="1"/>
  <c r="AC38" i="4"/>
  <c r="AI54" i="6" l="1"/>
  <c r="S54" i="6"/>
  <c r="V54" i="6" s="1"/>
  <c r="X54" i="6" s="1"/>
  <c r="Z54" i="6" s="1"/>
  <c r="C57" i="6"/>
  <c r="A40" i="4"/>
  <c r="A229" i="4"/>
  <c r="A135" i="4"/>
  <c r="AC135" i="4" s="1"/>
  <c r="AC39" i="4"/>
  <c r="AD56" i="6"/>
  <c r="AC229" i="4" l="1"/>
  <c r="AI55" i="6" s="1"/>
  <c r="S55" i="6"/>
  <c r="V55" i="6" s="1"/>
  <c r="X55" i="6" s="1"/>
  <c r="Z55" i="6" s="1"/>
  <c r="A230" i="4"/>
  <c r="AC230" i="4" s="1"/>
  <c r="A136" i="4"/>
  <c r="AC136" i="4" s="1"/>
  <c r="AC40" i="4"/>
  <c r="AD57" i="6"/>
  <c r="A41" i="4"/>
  <c r="C58" i="6"/>
  <c r="S56" i="6" l="1"/>
  <c r="V56" i="6" s="1"/>
  <c r="X56" i="6" s="1"/>
  <c r="Z56" i="6" s="1"/>
  <c r="AI56" i="6"/>
  <c r="AD58" i="6"/>
  <c r="A42" i="4"/>
  <c r="C59" i="6"/>
  <c r="A231" i="4"/>
  <c r="A137" i="4"/>
  <c r="AC137" i="4" s="1"/>
  <c r="AC41" i="4"/>
  <c r="A43" i="4" l="1"/>
  <c r="C60" i="6"/>
  <c r="AC231" i="4"/>
  <c r="AI57" i="6" s="1"/>
  <c r="S57" i="6"/>
  <c r="V57" i="6" s="1"/>
  <c r="X57" i="6" s="1"/>
  <c r="Z57" i="6" s="1"/>
  <c r="A232" i="4"/>
  <c r="A138" i="4"/>
  <c r="AC138" i="4" s="1"/>
  <c r="AC42" i="4"/>
  <c r="AD59" i="6"/>
  <c r="AC232" i="4" l="1"/>
  <c r="AI58" i="6" s="1"/>
  <c r="S58" i="6"/>
  <c r="V58" i="6" s="1"/>
  <c r="X58" i="6" s="1"/>
  <c r="Z58" i="6" s="1"/>
  <c r="A44" i="4"/>
  <c r="C61" i="6"/>
  <c r="AD60" i="6"/>
  <c r="A233" i="4"/>
  <c r="AC233" i="4" s="1"/>
  <c r="A139" i="4"/>
  <c r="AC139" i="4" s="1"/>
  <c r="AC43" i="4"/>
  <c r="AI59" i="6" l="1"/>
  <c r="S59" i="6"/>
  <c r="V59" i="6" s="1"/>
  <c r="X59" i="6" s="1"/>
  <c r="Z59" i="6" s="1"/>
  <c r="A45" i="4"/>
  <c r="C62" i="6"/>
  <c r="A234" i="4"/>
  <c r="A140" i="4"/>
  <c r="AC140" i="4" s="1"/>
  <c r="AC44" i="4"/>
  <c r="AD61" i="6"/>
  <c r="AD62" i="6" l="1"/>
  <c r="AC234" i="4"/>
  <c r="AI60" i="6" s="1"/>
  <c r="S60" i="6"/>
  <c r="V60" i="6" s="1"/>
  <c r="X60" i="6" s="1"/>
  <c r="Z60" i="6" s="1"/>
  <c r="A46" i="4"/>
  <c r="C63" i="6"/>
  <c r="A235" i="4"/>
  <c r="A141" i="4"/>
  <c r="AC141" i="4" s="1"/>
  <c r="AC45" i="4"/>
  <c r="A47" i="4" l="1"/>
  <c r="C64" i="6"/>
  <c r="AC235" i="4"/>
  <c r="AI61" i="6" s="1"/>
  <c r="S61" i="6"/>
  <c r="V61" i="6" s="1"/>
  <c r="X61" i="6" s="1"/>
  <c r="Z61" i="6" s="1"/>
  <c r="A236" i="4"/>
  <c r="A142" i="4"/>
  <c r="AC142" i="4" s="1"/>
  <c r="AC46" i="4"/>
  <c r="AD63" i="6"/>
  <c r="AC236" i="4" l="1"/>
  <c r="AI62" i="6" s="1"/>
  <c r="S62" i="6"/>
  <c r="V62" i="6" s="1"/>
  <c r="X62" i="6" s="1"/>
  <c r="Z62" i="6" s="1"/>
  <c r="C65" i="6"/>
  <c r="A48" i="4"/>
  <c r="AD64" i="6"/>
  <c r="A237" i="4"/>
  <c r="AC237" i="4" s="1"/>
  <c r="AI63" i="6" s="1"/>
  <c r="A143" i="4"/>
  <c r="AC143" i="4" s="1"/>
  <c r="AC47" i="4"/>
  <c r="S63" i="6" l="1"/>
  <c r="V63" i="6" s="1"/>
  <c r="X63" i="6" s="1"/>
  <c r="Z63" i="6" s="1"/>
  <c r="A49" i="4"/>
  <c r="C66" i="6"/>
  <c r="A238" i="4"/>
  <c r="A144" i="4"/>
  <c r="AC144" i="4" s="1"/>
  <c r="AC48" i="4"/>
  <c r="AD65" i="6"/>
  <c r="AD66" i="6" l="1"/>
  <c r="AC238" i="4"/>
  <c r="AI64" i="6" s="1"/>
  <c r="S64" i="6"/>
  <c r="V64" i="6" s="1"/>
  <c r="X64" i="6" s="1"/>
  <c r="Z64" i="6" s="1"/>
  <c r="A50" i="4"/>
  <c r="C67" i="6"/>
  <c r="A239" i="4"/>
  <c r="AC239" i="4" s="1"/>
  <c r="AI65" i="6" s="1"/>
  <c r="A145" i="4"/>
  <c r="AC145" i="4" s="1"/>
  <c r="AC49" i="4"/>
  <c r="A51" i="4" l="1"/>
  <c r="C68" i="6"/>
  <c r="AD67" i="6"/>
  <c r="A240" i="4"/>
  <c r="AC240" i="4" s="1"/>
  <c r="AI66" i="6" s="1"/>
  <c r="A146" i="4"/>
  <c r="AC146" i="4" s="1"/>
  <c r="AC50" i="4"/>
  <c r="S66" i="6"/>
  <c r="V66" i="6" s="1"/>
  <c r="X66" i="6" s="1"/>
  <c r="Z66" i="6" s="1"/>
  <c r="S65" i="6"/>
  <c r="V65" i="6" l="1"/>
  <c r="X65" i="6" s="1"/>
  <c r="Z65" i="6" s="1"/>
  <c r="AD68" i="6"/>
  <c r="A52" i="4"/>
  <c r="C69" i="6"/>
  <c r="A241" i="4"/>
  <c r="AC241" i="4" s="1"/>
  <c r="AI67" i="6" s="1"/>
  <c r="A147" i="4"/>
  <c r="AC147" i="4" s="1"/>
  <c r="AC51" i="4"/>
  <c r="S67" i="6" l="1"/>
  <c r="V67" i="6" s="1"/>
  <c r="X67" i="6" s="1"/>
  <c r="Z67" i="6" s="1"/>
  <c r="A53" i="4"/>
  <c r="C70" i="6"/>
  <c r="A242" i="4"/>
  <c r="A148" i="4"/>
  <c r="AC148" i="4" s="1"/>
  <c r="AC52" i="4"/>
  <c r="AD69" i="6"/>
  <c r="AC242" i="4" l="1"/>
  <c r="AI68" i="6" s="1"/>
  <c r="S68" i="6"/>
  <c r="V68" i="6" s="1"/>
  <c r="X68" i="6" s="1"/>
  <c r="Z68" i="6" s="1"/>
  <c r="AD70" i="6"/>
  <c r="A54" i="4"/>
  <c r="C71" i="6"/>
  <c r="A243" i="4"/>
  <c r="S69" i="6" s="1"/>
  <c r="V69" i="6" s="1"/>
  <c r="X69" i="6" s="1"/>
  <c r="Z69" i="6" s="1"/>
  <c r="A149" i="4"/>
  <c r="AC149" i="4" s="1"/>
  <c r="AC53" i="4"/>
  <c r="A55" i="4" l="1"/>
  <c r="C72" i="6"/>
  <c r="A244" i="4"/>
  <c r="S70" i="6" s="1"/>
  <c r="V70" i="6" s="1"/>
  <c r="X70" i="6" s="1"/>
  <c r="Z70" i="6" s="1"/>
  <c r="A150" i="4"/>
  <c r="AC150" i="4" s="1"/>
  <c r="AC54" i="4"/>
  <c r="AC243" i="4"/>
  <c r="AI69" i="6" s="1"/>
  <c r="AD71" i="6"/>
  <c r="AD72" i="6" l="1"/>
  <c r="A245" i="4"/>
  <c r="AC245" i="4" s="1"/>
  <c r="A151" i="4"/>
  <c r="AC151" i="4" s="1"/>
  <c r="AC55" i="4"/>
  <c r="AC244" i="4"/>
  <c r="AI70" i="6" s="1"/>
  <c r="A56" i="4"/>
  <c r="C73" i="6"/>
  <c r="A246" i="4" l="1"/>
  <c r="A152" i="4"/>
  <c r="AC152" i="4" s="1"/>
  <c r="AC56" i="4"/>
  <c r="A57" i="4"/>
  <c r="C74" i="6"/>
  <c r="AD73" i="6"/>
  <c r="AI71" i="6"/>
  <c r="AD74" i="6" l="1"/>
  <c r="A58" i="4"/>
  <c r="C75" i="6"/>
  <c r="A247" i="4"/>
  <c r="A153" i="4"/>
  <c r="AC153" i="4" s="1"/>
  <c r="AC57" i="4"/>
  <c r="AC246" i="4"/>
  <c r="AI72" i="6" s="1"/>
  <c r="A59" i="4" l="1"/>
  <c r="C76" i="6"/>
  <c r="AC247" i="4"/>
  <c r="A248" i="4"/>
  <c r="A154" i="4"/>
  <c r="AC154" i="4" s="1"/>
  <c r="AC58" i="4"/>
  <c r="AI73" i="6"/>
  <c r="AD75" i="6"/>
  <c r="AC248" i="4" l="1"/>
  <c r="AI74" i="6" s="1"/>
  <c r="AD76" i="6"/>
  <c r="A60" i="4"/>
  <c r="C77" i="6"/>
  <c r="A249" i="4"/>
  <c r="AC249" i="4" s="1"/>
  <c r="A155" i="4"/>
  <c r="AC155" i="4" s="1"/>
  <c r="AC59" i="4"/>
  <c r="AI75" i="6" l="1"/>
  <c r="A61" i="4"/>
  <c r="C78" i="6"/>
  <c r="A250" i="4"/>
  <c r="A156" i="4"/>
  <c r="AC156" i="4" s="1"/>
  <c r="AC60" i="4"/>
  <c r="AD77" i="6"/>
  <c r="AC250" i="4" l="1"/>
  <c r="AI76" i="6" s="1"/>
  <c r="C79" i="6"/>
  <c r="A62" i="4"/>
  <c r="AD78" i="6"/>
  <c r="A251" i="4"/>
  <c r="A157" i="4"/>
  <c r="AC157" i="4" s="1"/>
  <c r="AC61" i="4"/>
  <c r="A63" i="4" l="1"/>
  <c r="C80" i="6"/>
  <c r="AC251" i="4"/>
  <c r="AI77" i="6" s="1"/>
  <c r="A252" i="4"/>
  <c r="A158" i="4"/>
  <c r="AC158" i="4" s="1"/>
  <c r="AC62" i="4"/>
  <c r="AD79" i="6"/>
  <c r="AC252" i="4" l="1"/>
  <c r="AI78" i="6" s="1"/>
  <c r="A64" i="4"/>
  <c r="C81" i="6"/>
  <c r="AD80" i="6"/>
  <c r="A253" i="4"/>
  <c r="AC253" i="4" s="1"/>
  <c r="AI79" i="6" s="1"/>
  <c r="A159" i="4"/>
  <c r="AC159" i="4" s="1"/>
  <c r="AC63" i="4"/>
  <c r="AD81" i="6" l="1"/>
  <c r="A65" i="4"/>
  <c r="C82" i="6"/>
  <c r="A254" i="4"/>
  <c r="A160" i="4"/>
  <c r="AC160" i="4" s="1"/>
  <c r="AC64" i="4"/>
  <c r="AC254" i="4" l="1"/>
  <c r="AI80" i="6" s="1"/>
  <c r="A66" i="4"/>
  <c r="C83" i="6"/>
  <c r="A255" i="4"/>
  <c r="A161" i="4"/>
  <c r="AC161" i="4" s="1"/>
  <c r="AC65" i="4"/>
  <c r="AD82" i="6"/>
  <c r="AD83" i="6" l="1"/>
  <c r="A67" i="4"/>
  <c r="C84" i="6"/>
  <c r="AC255" i="4"/>
  <c r="AI81" i="6" s="1"/>
  <c r="A256" i="4"/>
  <c r="A162" i="4"/>
  <c r="AC162" i="4" s="1"/>
  <c r="AC66" i="4"/>
  <c r="AC256" i="4" l="1"/>
  <c r="AI82" i="6" s="1"/>
  <c r="A257" i="4"/>
  <c r="A163" i="4"/>
  <c r="AC163" i="4" s="1"/>
  <c r="AC67" i="4"/>
  <c r="A68" i="4"/>
  <c r="C85" i="6"/>
  <c r="AD84" i="6"/>
  <c r="A69" i="4" l="1"/>
  <c r="C86" i="6"/>
  <c r="A258" i="4"/>
  <c r="A164" i="4"/>
  <c r="AC164" i="4" s="1"/>
  <c r="AC68" i="4"/>
  <c r="AD85" i="6"/>
  <c r="AC257" i="4"/>
  <c r="AI83" i="6" s="1"/>
  <c r="S83" i="6"/>
  <c r="AC258" i="4" l="1"/>
  <c r="AI84" i="6" s="1"/>
  <c r="S84" i="6"/>
  <c r="AD86" i="6"/>
  <c r="A70" i="4"/>
  <c r="C87" i="6"/>
  <c r="A259" i="4"/>
  <c r="AC259" i="4" s="1"/>
  <c r="AI85" i="6" s="1"/>
  <c r="A165" i="4"/>
  <c r="AC165" i="4" s="1"/>
  <c r="AC69" i="4"/>
  <c r="A71" i="4" l="1"/>
  <c r="C88" i="6"/>
  <c r="S85" i="6"/>
  <c r="A260" i="4"/>
  <c r="AC260" i="4" s="1"/>
  <c r="AI86" i="6" s="1"/>
  <c r="A166" i="4"/>
  <c r="AC166" i="4" s="1"/>
  <c r="AC70" i="4"/>
  <c r="AD87" i="6"/>
  <c r="A261" i="4" l="1"/>
  <c r="A167" i="4"/>
  <c r="AC167" i="4" s="1"/>
  <c r="AC71" i="4"/>
  <c r="A72" i="4"/>
  <c r="C89" i="6"/>
  <c r="AD88" i="6"/>
  <c r="AD89" i="6" l="1"/>
  <c r="A262" i="4"/>
  <c r="A168" i="4"/>
  <c r="AC168" i="4" s="1"/>
  <c r="AC72" i="4"/>
  <c r="A73" i="4"/>
  <c r="C90" i="6"/>
  <c r="AC261" i="4"/>
  <c r="AI87" i="6" s="1"/>
  <c r="A74" i="4" l="1"/>
  <c r="C91" i="6"/>
  <c r="A263" i="4"/>
  <c r="A169" i="4"/>
  <c r="AC169" i="4" s="1"/>
  <c r="AC73" i="4"/>
  <c r="AC262" i="4"/>
  <c r="AI88" i="6" s="1"/>
  <c r="AD90" i="6"/>
  <c r="AC263" i="4" l="1"/>
  <c r="AI89" i="6" s="1"/>
  <c r="S89" i="6"/>
  <c r="A75" i="4"/>
  <c r="C92" i="6"/>
  <c r="AD91" i="6"/>
  <c r="A264" i="4"/>
  <c r="A170" i="4"/>
  <c r="AC170" i="4" s="1"/>
  <c r="AC74" i="4"/>
  <c r="AD92" i="6" l="1"/>
  <c r="A265" i="4"/>
  <c r="A171" i="4"/>
  <c r="AC171" i="4" s="1"/>
  <c r="AC75" i="4"/>
  <c r="A76" i="4"/>
  <c r="C93" i="6"/>
  <c r="AC264" i="4"/>
  <c r="AI90" i="6" s="1"/>
  <c r="S90" i="6"/>
  <c r="A77" i="4" l="1"/>
  <c r="C94" i="6"/>
  <c r="A266" i="4"/>
  <c r="A172" i="4"/>
  <c r="AC172" i="4" s="1"/>
  <c r="AC76" i="4"/>
  <c r="AC265" i="4"/>
  <c r="AI91" i="6" s="1"/>
  <c r="S91" i="6"/>
  <c r="AD93" i="6"/>
  <c r="AC266" i="4" l="1"/>
  <c r="S92" i="6"/>
  <c r="S93" i="6"/>
  <c r="AI92" i="6"/>
  <c r="A78" i="4"/>
  <c r="C95" i="6"/>
  <c r="AI93" i="6"/>
  <c r="AD94" i="6"/>
  <c r="A267" i="4"/>
  <c r="AC267" i="4" s="1"/>
  <c r="A173" i="4"/>
  <c r="AC173" i="4" s="1"/>
  <c r="AC77" i="4"/>
  <c r="A79" i="4" l="1"/>
  <c r="C96" i="6"/>
  <c r="A268" i="4"/>
  <c r="A174" i="4"/>
  <c r="AC174" i="4" s="1"/>
  <c r="AC78" i="4"/>
  <c r="AD95" i="6"/>
  <c r="AC268" i="4" l="1"/>
  <c r="AI94" i="6" s="1"/>
  <c r="S94" i="6"/>
  <c r="A80" i="4"/>
  <c r="C97" i="6"/>
  <c r="AD96" i="6"/>
  <c r="A269" i="4"/>
  <c r="A175" i="4"/>
  <c r="AC175" i="4" s="1"/>
  <c r="AC79" i="4"/>
  <c r="AC269" i="4" l="1"/>
  <c r="AI95" i="6" s="1"/>
  <c r="S95" i="6"/>
  <c r="AD97" i="6"/>
  <c r="A81" i="4"/>
  <c r="C98" i="6"/>
  <c r="A270" i="4"/>
  <c r="A176" i="4"/>
  <c r="AC176" i="4" s="1"/>
  <c r="AC80" i="4"/>
  <c r="A271" i="4" l="1"/>
  <c r="A177" i="4"/>
  <c r="AC177" i="4" s="1"/>
  <c r="AC81" i="4"/>
  <c r="AD98" i="6"/>
  <c r="A82" i="4"/>
  <c r="C99" i="6"/>
  <c r="AC270" i="4"/>
  <c r="AI96" i="6" s="1"/>
  <c r="A83" i="4" l="1"/>
  <c r="C100" i="6"/>
  <c r="A272" i="4"/>
  <c r="A178" i="4"/>
  <c r="AC178" i="4" s="1"/>
  <c r="AC82" i="4"/>
  <c r="AD99" i="6"/>
  <c r="AC271" i="4"/>
  <c r="AI97" i="6" s="1"/>
  <c r="AD100" i="6" l="1"/>
  <c r="AC272" i="4"/>
  <c r="AI98" i="6" s="1"/>
  <c r="A84" i="4"/>
  <c r="C101" i="6"/>
  <c r="A273" i="4"/>
  <c r="A179" i="4"/>
  <c r="AC179" i="4" s="1"/>
  <c r="AC83" i="4"/>
  <c r="AC273" i="4" l="1"/>
  <c r="S99" i="6"/>
  <c r="A274" i="4"/>
  <c r="A180" i="4"/>
  <c r="AC180" i="4" s="1"/>
  <c r="AC84" i="4"/>
  <c r="AD101" i="6"/>
  <c r="A85" i="4"/>
  <c r="C102" i="6"/>
  <c r="AI99" i="6"/>
  <c r="A275" i="4" l="1"/>
  <c r="AC275" i="4" s="1"/>
  <c r="A181" i="4"/>
  <c r="AC181" i="4" s="1"/>
  <c r="AC85" i="4"/>
  <c r="AC274" i="4"/>
  <c r="AI100" i="6" s="1"/>
  <c r="S100" i="6"/>
  <c r="AI101" i="6"/>
  <c r="AD102" i="6"/>
  <c r="A86" i="4"/>
  <c r="C103" i="6"/>
  <c r="S101" i="6" l="1"/>
  <c r="A276" i="4"/>
  <c r="A182" i="4"/>
  <c r="AC182" i="4" s="1"/>
  <c r="AC86" i="4"/>
  <c r="AD103" i="6"/>
  <c r="A87" i="4"/>
  <c r="C104" i="6"/>
  <c r="A277" i="4" l="1"/>
  <c r="A183" i="4"/>
  <c r="AC183" i="4" s="1"/>
  <c r="AC87" i="4"/>
  <c r="AD104" i="6"/>
  <c r="A88" i="4"/>
  <c r="C105" i="6"/>
  <c r="AC276" i="4"/>
  <c r="AI102" i="6" s="1"/>
  <c r="S102" i="6"/>
  <c r="A278" i="4" l="1"/>
  <c r="A184" i="4"/>
  <c r="AC184" i="4" s="1"/>
  <c r="AC88" i="4"/>
  <c r="A89" i="4"/>
  <c r="C106" i="6"/>
  <c r="AD105" i="6"/>
  <c r="AC277" i="4"/>
  <c r="AI103" i="6" s="1"/>
  <c r="S103" i="6"/>
  <c r="AD106" i="6" l="1"/>
  <c r="A279" i="4"/>
  <c r="A185" i="4"/>
  <c r="AC185" i="4" s="1"/>
  <c r="AC89" i="4"/>
  <c r="A90" i="4"/>
  <c r="C107" i="6"/>
  <c r="AC278" i="4"/>
  <c r="AI104" i="6" s="1"/>
  <c r="A91" i="4" l="1"/>
  <c r="C108" i="6"/>
  <c r="AC279" i="4"/>
  <c r="AI105" i="6" s="1"/>
  <c r="A280" i="4"/>
  <c r="A186" i="4"/>
  <c r="AC186" i="4" s="1"/>
  <c r="AC90" i="4"/>
  <c r="AD107" i="6"/>
  <c r="AC280" i="4" l="1"/>
  <c r="AI106" i="6" s="1"/>
  <c r="S106" i="6"/>
  <c r="AD108" i="6"/>
  <c r="A92" i="4"/>
  <c r="C109" i="6"/>
  <c r="A281" i="4"/>
  <c r="AC281" i="4" s="1"/>
  <c r="AI107" i="6" s="1"/>
  <c r="A187" i="4"/>
  <c r="AC187" i="4" s="1"/>
  <c r="AC91" i="4"/>
  <c r="A93" i="4" l="1"/>
  <c r="C110" i="6"/>
  <c r="A282" i="4"/>
  <c r="A188" i="4"/>
  <c r="AC188" i="4" s="1"/>
  <c r="AC92" i="4"/>
  <c r="AD109" i="6"/>
  <c r="S107" i="6"/>
  <c r="AD110" i="6" l="1"/>
  <c r="AC282" i="4"/>
  <c r="AI108" i="6" s="1"/>
  <c r="S108" i="6"/>
  <c r="A283" i="4"/>
  <c r="A189" i="4"/>
  <c r="AC189" i="4" s="1"/>
  <c r="AC93" i="4"/>
  <c r="A94" i="4"/>
  <c r="C111" i="6"/>
  <c r="A284" i="4" l="1"/>
  <c r="AC284" i="4" s="1"/>
  <c r="A190" i="4"/>
  <c r="AC190" i="4" s="1"/>
  <c r="AC94" i="4"/>
  <c r="AD111" i="6"/>
  <c r="AC283" i="4"/>
  <c r="AI109" i="6" s="1"/>
  <c r="A95" i="4"/>
  <c r="C112" i="6"/>
  <c r="A96" i="4" s="1"/>
  <c r="AI110" i="6" l="1"/>
  <c r="AD112" i="6"/>
  <c r="A286" i="4"/>
  <c r="A192" i="4"/>
  <c r="AC192" i="4" s="1"/>
  <c r="AC96" i="4"/>
  <c r="A285" i="4"/>
  <c r="A191" i="4"/>
  <c r="AC191" i="4" s="1"/>
  <c r="AC95" i="4"/>
  <c r="S110" i="6"/>
  <c r="AC286" i="4" l="1"/>
  <c r="R17" i="11"/>
  <c r="U17" i="11" s="1"/>
  <c r="W17" i="11" s="1"/>
  <c r="Y17" i="11" s="1"/>
  <c r="R20" i="11"/>
  <c r="U20" i="11" s="1"/>
  <c r="W20" i="11" s="1"/>
  <c r="Y20" i="11" s="1"/>
  <c r="R19" i="11"/>
  <c r="U19" i="11" s="1"/>
  <c r="W19" i="11" s="1"/>
  <c r="Y19" i="11" s="1"/>
  <c r="R23" i="11"/>
  <c r="U23" i="11" s="1"/>
  <c r="W23" i="11" s="1"/>
  <c r="Y23" i="11" s="1"/>
  <c r="R22" i="11"/>
  <c r="U22" i="11" s="1"/>
  <c r="W22" i="11" s="1"/>
  <c r="Y22" i="11" s="1"/>
  <c r="R21" i="11"/>
  <c r="U21" i="11" s="1"/>
  <c r="W21" i="11" s="1"/>
  <c r="Y21" i="11" s="1"/>
  <c r="R24" i="11"/>
  <c r="U24" i="11" s="1"/>
  <c r="W24" i="11" s="1"/>
  <c r="Y24" i="11" s="1"/>
  <c r="AC285" i="4"/>
  <c r="AI111" i="6" s="1"/>
  <c r="S111" i="6"/>
  <c r="AI112" i="6"/>
  <c r="AH24" i="11" l="1"/>
  <c r="AH22" i="11"/>
  <c r="AH18" i="11"/>
  <c r="AH23" i="11"/>
  <c r="AH19" i="11"/>
  <c r="AH20" i="11"/>
  <c r="AH2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tc={37E250EB-9B3D-434B-80AD-644F1457900E}</author>
    <author>tc={E2FF3A70-52D2-4908-A3DA-75EA0EB5E31C}</author>
  </authors>
  <commentList>
    <comment ref="L15" authorId="0" shapeId="0" xr:uid="{37E250EB-9B3D-434B-80AD-644F1457900E}">
      <text>
        <t>[Threaded comment]
Your version of Excel allows you to read this threaded comment; however, any edits to it will get removed if the file is opened in a newer version of Excel. Learn more: https://go.microsoft.com/fwlink/?linkid=870924
Comment:
    Using RevPAF</t>
      </text>
    </comment>
    <comment ref="L22" authorId="1" shapeId="0" xr:uid="{E2FF3A70-52D2-4908-A3DA-75EA0EB5E31C}">
      <text>
        <t>[Threaded comment]
Your version of Excel allows you to read this threaded comment; however, any edits to it will get removed if the file is opened in a newer version of Excel. Learn more: https://go.microsoft.com/fwlink/?linkid=870924
Comment:
    Using Industrial Forecasts. IOS will typically have slightly higher yield and lease-up. Realterm forecasted +3.3% rent growth for 10yr avg rent growth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<sst xmlns="http://schemas.openxmlformats.org/spreadsheetml/2006/main" count="1993" uniqueCount="417">
  <si>
    <t>Region</t>
  </si>
  <si>
    <t>Yr 1</t>
  </si>
  <si>
    <t>Yr 2</t>
  </si>
  <si>
    <t>Yr 3</t>
  </si>
  <si>
    <t>NOI Growth</t>
  </si>
  <si>
    <t>ODCE</t>
  </si>
  <si>
    <t>Industrial</t>
  </si>
  <si>
    <t>Residential</t>
  </si>
  <si>
    <t>Retail</t>
  </si>
  <si>
    <t>Data Center</t>
  </si>
  <si>
    <t>US</t>
  </si>
  <si>
    <t>3yr CAGR</t>
  </si>
  <si>
    <t>LTV</t>
  </si>
  <si>
    <t>Rate</t>
  </si>
  <si>
    <t>Comments</t>
  </si>
  <si>
    <t>Capex</t>
  </si>
  <si>
    <t>Future Planning - create SharePoint file updated by Regional teams</t>
  </si>
  <si>
    <t>Profile</t>
  </si>
  <si>
    <t>IOS</t>
  </si>
  <si>
    <t>SharePoint Template</t>
  </si>
  <si>
    <t>Private real estate assumptions (US)</t>
  </si>
  <si>
    <t>Scenario 1</t>
  </si>
  <si>
    <t>Growth</t>
  </si>
  <si>
    <t>Sector</t>
  </si>
  <si>
    <t>Yield</t>
  </si>
  <si>
    <t>Yield 2-5</t>
  </si>
  <si>
    <t>2024f</t>
  </si>
  <si>
    <t>2025f</t>
  </si>
  <si>
    <t>2026f</t>
  </si>
  <si>
    <t>2027f</t>
  </si>
  <si>
    <t>2028f</t>
  </si>
  <si>
    <t>5yr CAGR</t>
  </si>
  <si>
    <t>Apartment</t>
  </si>
  <si>
    <t>Cold Storage</t>
  </si>
  <si>
    <t>Medical Office</t>
  </si>
  <si>
    <t>Life Science</t>
  </si>
  <si>
    <t>Senior Housing</t>
  </si>
  <si>
    <t>Student Housing</t>
  </si>
  <si>
    <t>Affordable Housing</t>
  </si>
  <si>
    <t>Manufactured Home Park</t>
  </si>
  <si>
    <t>Net Lease</t>
  </si>
  <si>
    <t>Office</t>
  </si>
  <si>
    <t>Self-Storage</t>
  </si>
  <si>
    <t>Single-Family Rental</t>
  </si>
  <si>
    <t>5yr</t>
  </si>
  <si>
    <t>Purchase Price</t>
  </si>
  <si>
    <t>IRR</t>
  </si>
  <si>
    <t>Row Labels</t>
  </si>
  <si>
    <t>Nom Yield</t>
  </si>
  <si>
    <t>Econ Yield</t>
  </si>
  <si>
    <t>Other</t>
  </si>
  <si>
    <t>% GAV</t>
  </si>
  <si>
    <t>Core-Plus - Res</t>
  </si>
  <si>
    <t>Core-Plus - Ind</t>
  </si>
  <si>
    <t>Core-Plus - Off</t>
  </si>
  <si>
    <t>Core-Plus - Ret</t>
  </si>
  <si>
    <t>Core - Res</t>
  </si>
  <si>
    <t>Core - Ind</t>
  </si>
  <si>
    <t>Core - Off</t>
  </si>
  <si>
    <t>Core - Retail</t>
  </si>
  <si>
    <t>-</t>
  </si>
  <si>
    <t>Exit Cap</t>
  </si>
  <si>
    <t>Growth using GS or hardcoded assumptions</t>
  </si>
  <si>
    <t>Scenario 2</t>
  </si>
  <si>
    <t>Scenario 3</t>
  </si>
  <si>
    <t>LTV Impact</t>
  </si>
  <si>
    <t>Eco Yd</t>
  </si>
  <si>
    <t>3yr Unlev IRR</t>
  </si>
  <si>
    <t>3y Lev IRR</t>
  </si>
  <si>
    <t>Inputs</t>
  </si>
  <si>
    <t>Calculation</t>
  </si>
  <si>
    <t>CF</t>
  </si>
  <si>
    <t>Debt Floor</t>
  </si>
  <si>
    <t>APAC</t>
  </si>
  <si>
    <t>Profile Dropdown</t>
  </si>
  <si>
    <t>Grand Total</t>
  </si>
  <si>
    <t>Average of 3yr Unlev IRR</t>
  </si>
  <si>
    <t>Adj 3yr IRR</t>
  </si>
  <si>
    <t>Input Exit Cap Stress Assumptions:</t>
  </si>
  <si>
    <t>Fee Drag</t>
  </si>
  <si>
    <t>3yr Net IRR</t>
  </si>
  <si>
    <t>Exit Adj</t>
  </si>
  <si>
    <t>Non-Core</t>
  </si>
  <si>
    <t>3yr Lev IRR</t>
  </si>
  <si>
    <t>BBB</t>
  </si>
  <si>
    <t>SOFR</t>
  </si>
  <si>
    <t>3yr Gross IRR</t>
  </si>
  <si>
    <t>Bold indicates adjustments requested during Macro Committee meeting</t>
  </si>
  <si>
    <t>INPUTS</t>
  </si>
  <si>
    <t>Add suggested weights by region (US, Europe, APAC)/ PT suggested 2/3 US, 1/3 APAC, limited Europe to SBAF (Sep 2024).</t>
  </si>
  <si>
    <t>NOI Reference (Sourced from Property List - Portfolio Activity File)</t>
  </si>
  <si>
    <t>ODCE Tag</t>
  </si>
  <si>
    <t>Average of 2024</t>
  </si>
  <si>
    <t>Average of 2025</t>
  </si>
  <si>
    <t>Average of 2026</t>
  </si>
  <si>
    <t>Hotel</t>
  </si>
  <si>
    <t>SelfStorage</t>
  </si>
  <si>
    <t>SeniorHousing</t>
  </si>
  <si>
    <t>SingleFamily</t>
  </si>
  <si>
    <t>(blank)</t>
  </si>
  <si>
    <t>GreenStreet Top 50 MSA Weighted Avg NOI Growth Forecasts</t>
  </si>
  <si>
    <t>Self Storage</t>
  </si>
  <si>
    <t>Single Family Rental</t>
  </si>
  <si>
    <t>Manufactured Housing</t>
  </si>
  <si>
    <t>Source: Green Street Fundamentals, GreenStreet Commercial Property Outlook</t>
  </si>
  <si>
    <t>Garden-type Projects</t>
  </si>
  <si>
    <t>High-rise Elevator Projects</t>
  </si>
  <si>
    <t>Low-rise Projects</t>
  </si>
  <si>
    <t>Research &amp; Development</t>
  </si>
  <si>
    <t>Flex Space</t>
  </si>
  <si>
    <t>Manufacturing</t>
  </si>
  <si>
    <t>Ind Other</t>
  </si>
  <si>
    <t>Warehouse/Distribution</t>
  </si>
  <si>
    <t>Land</t>
  </si>
  <si>
    <t>Mixed Use</t>
  </si>
  <si>
    <t>CBD High-Rise</t>
  </si>
  <si>
    <t>CBD Low-Rise</t>
  </si>
  <si>
    <t>CBD Mid-Rise</t>
  </si>
  <si>
    <t>Suburban Office</t>
  </si>
  <si>
    <t>Community Center</t>
  </si>
  <si>
    <t>Theme/Festival Center</t>
  </si>
  <si>
    <t>Fashion/Specialty Center</t>
  </si>
  <si>
    <t>Neighborhood Center</t>
  </si>
  <si>
    <t>Outlet Center</t>
  </si>
  <si>
    <t>Power Center</t>
  </si>
  <si>
    <t>Regional Mall</t>
  </si>
  <si>
    <t>Super-Regional Mall</t>
  </si>
  <si>
    <t>Single-Tenant</t>
  </si>
  <si>
    <t>Ret Other</t>
  </si>
  <si>
    <t>Single Family</t>
  </si>
  <si>
    <t>Senior Living</t>
  </si>
  <si>
    <t>Manufactured</t>
  </si>
  <si>
    <t>Parking</t>
  </si>
  <si>
    <t>Prop List Subtype Forecast</t>
  </si>
  <si>
    <t>RevPAF</t>
  </si>
  <si>
    <t>2024     (%)</t>
  </si>
  <si>
    <t>2025     (%)</t>
  </si>
  <si>
    <t>2026     (%)</t>
  </si>
  <si>
    <t>2024 to 2028    (%, annualized over 5 year period)</t>
  </si>
  <si>
    <t>Date forecast most recently updated or reviewed (month/year)</t>
  </si>
  <si>
    <t xml:space="preserve">Appreciation Return   </t>
  </si>
  <si>
    <t xml:space="preserve">Income Return   </t>
  </si>
  <si>
    <t xml:space="preserve">Total Return   </t>
  </si>
  <si>
    <t>2024 (%)</t>
  </si>
  <si>
    <t>2025 (%)</t>
  </si>
  <si>
    <t>2026        (%)</t>
  </si>
  <si>
    <t>2024 to 2028 (%, annualized over 5 year period)</t>
  </si>
  <si>
    <t>Office:</t>
  </si>
  <si>
    <t xml:space="preserve">Appreciation Return  </t>
  </si>
  <si>
    <t xml:space="preserve">Income Return  </t>
  </si>
  <si>
    <t xml:space="preserve">Total Return  </t>
  </si>
  <si>
    <t>Retail:</t>
  </si>
  <si>
    <t>Industrial:</t>
  </si>
  <si>
    <t>Residential:</t>
  </si>
  <si>
    <t>NFI-ODCE Diversification</t>
  </si>
  <si>
    <t>Proportion</t>
  </si>
  <si>
    <t>Sources:</t>
  </si>
  <si>
    <t>Third Party GS CE PREA Growth Forecasts 2Q24</t>
  </si>
  <si>
    <t>#</t>
  </si>
  <si>
    <t>Updated:</t>
  </si>
  <si>
    <t>Europe</t>
  </si>
  <si>
    <t>Exit Cap Stress Assumptions</t>
  </si>
  <si>
    <t>US Return Attribution</t>
  </si>
  <si>
    <t>Source</t>
  </si>
  <si>
    <t>Country</t>
  </si>
  <si>
    <t>City</t>
  </si>
  <si>
    <t>Australia</t>
  </si>
  <si>
    <t>Sydney</t>
  </si>
  <si>
    <t>Melbourne</t>
  </si>
  <si>
    <t>Brisbane</t>
  </si>
  <si>
    <t>Japan</t>
  </si>
  <si>
    <t>Greater Tokyo</t>
  </si>
  <si>
    <t>Singapore</t>
  </si>
  <si>
    <t>South Korea</t>
  </si>
  <si>
    <t>Greater Seoul</t>
  </si>
  <si>
    <t>Perth</t>
  </si>
  <si>
    <t>Tokyo 5 Wards</t>
  </si>
  <si>
    <t>Seoul</t>
  </si>
  <si>
    <t>Sydney Regional</t>
  </si>
  <si>
    <t>Melbourne Regional</t>
  </si>
  <si>
    <t>Various</t>
  </si>
  <si>
    <t>Tokyo</t>
  </si>
  <si>
    <t>Healthcare</t>
  </si>
  <si>
    <t>Macro Assumption</t>
  </si>
  <si>
    <t>Apr Date</t>
  </si>
  <si>
    <t>APAC Macro Review (Sep 2024)</t>
  </si>
  <si>
    <t>September 2024:</t>
  </si>
  <si>
    <t>JPB July 2024:</t>
  </si>
  <si>
    <t>Weights</t>
  </si>
  <si>
    <t>Performance</t>
  </si>
  <si>
    <t>Relative forecast performance (RHS)</t>
  </si>
  <si>
    <t>For Chart</t>
  </si>
  <si>
    <t>Post FX Hedging</t>
  </si>
  <si>
    <t>Portfolio</t>
  </si>
  <si>
    <t>MSCI GPFI</t>
  </si>
  <si>
    <t>Target</t>
  </si>
  <si>
    <t>Relative weight to MSCI</t>
  </si>
  <si>
    <t>Relative weight to Target</t>
  </si>
  <si>
    <t>Base Case</t>
  </si>
  <si>
    <t>Upside</t>
  </si>
  <si>
    <t>Downside</t>
  </si>
  <si>
    <t>FX Impact</t>
  </si>
  <si>
    <t>Base</t>
  </si>
  <si>
    <t>Downside Pos</t>
  </si>
  <si>
    <t>Upside Pos</t>
  </si>
  <si>
    <t>Prashant's updates</t>
  </si>
  <si>
    <t>Aust Retail</t>
  </si>
  <si>
    <t>Au</t>
  </si>
  <si>
    <t>Aust Office</t>
  </si>
  <si>
    <t>Aust Ind</t>
  </si>
  <si>
    <t>Aust Resi</t>
  </si>
  <si>
    <t>Aust Other</t>
  </si>
  <si>
    <t>Eur Retail</t>
  </si>
  <si>
    <t>Eur</t>
  </si>
  <si>
    <t>Eur Office</t>
  </si>
  <si>
    <t>Eur Ind</t>
  </si>
  <si>
    <t>Eur Resi</t>
  </si>
  <si>
    <t>Eur Other</t>
  </si>
  <si>
    <t>UK Retail</t>
  </si>
  <si>
    <t>UK</t>
  </si>
  <si>
    <t>UK Office</t>
  </si>
  <si>
    <t>UK Ind</t>
  </si>
  <si>
    <t>UK Resi</t>
  </si>
  <si>
    <t>UK Other</t>
  </si>
  <si>
    <t>US Retail</t>
  </si>
  <si>
    <t>US Office</t>
  </si>
  <si>
    <t>US Ind</t>
  </si>
  <si>
    <t>US Resi</t>
  </si>
  <si>
    <t>US Other</t>
  </si>
  <si>
    <t>Target Weights for Mandate</t>
  </si>
  <si>
    <t>Asia Pacific</t>
  </si>
  <si>
    <t>Continental Europe</t>
  </si>
  <si>
    <t>North America</t>
  </si>
  <si>
    <t>All Property Global Forecast (Weighted average of our forecasts)</t>
  </si>
  <si>
    <t>SH Deck December 2024</t>
  </si>
  <si>
    <t>US OECF Review/VOTW 2024</t>
  </si>
  <si>
    <t>INPUT</t>
  </si>
  <si>
    <t>Off</t>
  </si>
  <si>
    <t>Ret</t>
  </si>
  <si>
    <t>Res</t>
  </si>
  <si>
    <t>Ind</t>
  </si>
  <si>
    <t>JLL yield Sheet/GS global allocator (capex)/ CE (RG)</t>
  </si>
  <si>
    <t>GS</t>
  </si>
  <si>
    <t>GS/CE (RG)</t>
  </si>
  <si>
    <t>Cash Flow</t>
  </si>
  <si>
    <t>IRR Calc</t>
  </si>
  <si>
    <t>3yr IRR</t>
  </si>
  <si>
    <t>25-'28 (annualized)</t>
  </si>
  <si>
    <t>Manuf Home</t>
  </si>
  <si>
    <t>Mall</t>
  </si>
  <si>
    <t>Tower</t>
  </si>
  <si>
    <t>Strip Center</t>
  </si>
  <si>
    <t>Skilled Nursing</t>
  </si>
  <si>
    <t>Gaming</t>
  </si>
  <si>
    <t>Ground Lease</t>
  </si>
  <si>
    <t>Lodging</t>
  </si>
  <si>
    <t>U.S. Wtd. Average</t>
  </si>
  <si>
    <t>Forecast</t>
  </si>
  <si>
    <t>2024 Q4-Preliminary</t>
  </si>
  <si>
    <t>Average of Net Operating Income (NOI) Growth</t>
  </si>
  <si>
    <t>Column Labels</t>
  </si>
  <si>
    <t>2025</t>
  </si>
  <si>
    <t>2026</t>
  </si>
  <si>
    <t>2027</t>
  </si>
  <si>
    <t>2028</t>
  </si>
  <si>
    <t>2029</t>
  </si>
  <si>
    <t>Source: Commercial Property Outlook (Dec 2024)</t>
  </si>
  <si>
    <t>Data Center 2025 Sector Outlook</t>
  </si>
  <si>
    <t>Modeled Same-Store Net Operating Income Growth</t>
  </si>
  <si>
    <t>Year</t>
  </si>
  <si>
    <t>'22</t>
  </si>
  <si>
    <t>'23</t>
  </si>
  <si>
    <t>'25E</t>
  </si>
  <si>
    <t>'26E</t>
  </si>
  <si>
    <t>'27E</t>
  </si>
  <si>
    <t>'28E</t>
  </si>
  <si>
    <t>'29E</t>
  </si>
  <si>
    <t>U.S.</t>
  </si>
  <si>
    <t>Same-Property Growth Estimates
(Warehousing Segment)</t>
  </si>
  <si>
    <t>Cold Storage Sector Update (Dec 2024)</t>
  </si>
  <si>
    <t>'24E</t>
  </si>
  <si>
    <t>'25-'28 CAGR</t>
  </si>
  <si>
    <t>REIT</t>
  </si>
  <si>
    <t>COLD</t>
  </si>
  <si>
    <t>LINE</t>
  </si>
  <si>
    <t>Avg</t>
  </si>
  <si>
    <t>Macro Sectors</t>
  </si>
  <si>
    <t>Assumption</t>
  </si>
  <si>
    <t>Cap Rate/Income</t>
  </si>
  <si>
    <t>AVG</t>
  </si>
  <si>
    <t>NCREIF 4Q24</t>
  </si>
  <si>
    <t>Prop List</t>
  </si>
  <si>
    <t>Macro Model</t>
  </si>
  <si>
    <t>NCREIF/GreenStreet</t>
  </si>
  <si>
    <t>Confirm SH Growth Assumptions</t>
  </si>
  <si>
    <t>Confirm IOS Growth Assumptions</t>
  </si>
  <si>
    <t>*Data Center total returns will be higher (assuming higher value creation in sector)</t>
  </si>
  <si>
    <t>Senior Housing (RevPAF)</t>
  </si>
  <si>
    <t>Average of 3yr Net IRR</t>
  </si>
  <si>
    <t>North America (US)</t>
  </si>
  <si>
    <t>Unlevered IRR</t>
  </si>
  <si>
    <t>Net IRR</t>
  </si>
  <si>
    <t>Source: GS Forecast Data (Pivot Table)</t>
  </si>
  <si>
    <t>Source: GS Forecast Data (Website Table hardcoded - differs slightly from pivot)</t>
  </si>
  <si>
    <t>2027     (%)</t>
  </si>
  <si>
    <t>2025 to 2029    (%, annualized over 5 year period)</t>
  </si>
  <si>
    <t>2026 (%)</t>
  </si>
  <si>
    <t>2027        (%)</t>
  </si>
  <si>
    <t>2025 to 2029 (%, annualized over 5 year period)</t>
  </si>
  <si>
    <t>Seniors Housing:</t>
  </si>
  <si>
    <t>Self-Storage:</t>
  </si>
  <si>
    <t>Income source: Altus cap rate guidance, US Source file for SH and SS</t>
  </si>
  <si>
    <t>Reisdential</t>
  </si>
  <si>
    <t>4Q24</t>
  </si>
  <si>
    <t>SH</t>
  </si>
  <si>
    <t>SS</t>
  </si>
  <si>
    <t>estimate</t>
  </si>
  <si>
    <t>Change to IRR Calc to be consistent?</t>
  </si>
  <si>
    <t>Wgt</t>
  </si>
  <si>
    <t>Wgt IRR:</t>
  </si>
  <si>
    <t>Property Level Unlevered IRRs</t>
  </si>
  <si>
    <t>Americas</t>
  </si>
  <si>
    <t>NCREIF Property Type Definitions:</t>
  </si>
  <si>
    <t>NCREIF Property Life-Cycle Definitions:</t>
  </si>
  <si>
    <t>Property Type</t>
  </si>
  <si>
    <t>Subtype</t>
  </si>
  <si>
    <t>Subtype Code</t>
  </si>
  <si>
    <t>Definitions</t>
  </si>
  <si>
    <t>Property Life-Cycle</t>
  </si>
  <si>
    <t>For-rent, residential properties not identified as Seniors Housing, not positioned as Student Housing, and not designated as Manufactured or Single-Family Rental.</t>
  </si>
  <si>
    <t>Pre-Development</t>
  </si>
  <si>
    <t>In preparation of development (obtaining titles and rights) up to beginning of site and improvement construction.</t>
  </si>
  <si>
    <t>Pre-manufactured housing complexes, including mobile home facilities. Manufactured Housing is inclusive of both park-owned communities (where the landlord owns the units) and resident-owned communities (where the residents own the units and rent the pad-site from the park owner).</t>
  </si>
  <si>
    <t>Re-Development</t>
  </si>
  <si>
    <t>Undergoing substantial expansion or re-tenanting, rehabilitation, or remodeling.</t>
  </si>
  <si>
    <t>Single-family home rentals which can be self-contained communities providing a cohesive offering with on-site management and maintenance, or aggregated homes that are uniformly branded, professionally managed, and use a master leasing and operating platform.</t>
  </si>
  <si>
    <t>Pre-Leasing</t>
  </si>
  <si>
    <t>Under construction, but a significant portion is pre-leased.</t>
  </si>
  <si>
    <t>For-rent residential properties positioned by location, lease structure, and amenities to appeal to student residents. Such properties are on the grounds of a college or university or within walking distance or a short bike/shuttle ride of campus. Student housing assets typically are dependent on college or university students as a primary demand source.</t>
  </si>
  <si>
    <t>Leasing</t>
  </si>
  <si>
    <t>Completed construction that is less than 75% leased, and that has been available for occupancy one year or less.</t>
  </si>
  <si>
    <t>Full Service</t>
  </si>
  <si>
    <t>Generally, hotels with meeting space, a restaurant, and lounge facilities, as well as minimum service levels often including bell service and room service.</t>
  </si>
  <si>
    <t>Operating</t>
  </si>
  <si>
    <t>All existing properties that are purchased, regardless of current occupancy, are defined as operating properties. For a newly developed property, operating is defined as reaching 75% occupancy or having been available for occupancy for a year from its certificate of occupancy. If a property has been recently purchased with a "redevelopment" strategy and the property is undergoing substantial expansion, re-tenanting, rehabilitation or remodeling, the property is defined as operating when occupancy reaches 75%.</t>
  </si>
  <si>
    <t>Limited Service</t>
  </si>
  <si>
    <t>Hotels with rooms-only operations (i.e., without food and beverage service) or o􀆯er a bedroom and bathroom for the night, but very few other services and amenities.</t>
  </si>
  <si>
    <t>Conversion</t>
  </si>
  <si>
    <t>Changing from one property type to another property type.</t>
  </si>
  <si>
    <t>Flex</t>
  </si>
  <si>
    <t>An industrial facility designed to allow for flexibility of alternative uses of the space. Buildings typically feature 25-100% office finishes and high curb appeal and parking ratios. Includes specialized buildouts to accommodate lab space and/or office and retail showroom finishes.</t>
  </si>
  <si>
    <t>None of the above.</t>
  </si>
  <si>
    <t>An industrial facility specifically designed with base building infrastructure to support usage as a lab. It further requires life science lab improvements and or life science tenancy.</t>
  </si>
  <si>
    <t>An industrial facility specifically designed for the conversion, fabrication, and/or assembly of raw or partly wrought materials into products/goods. Buildings vary in size, clear heights, and office percentages.</t>
  </si>
  <si>
    <t>Specialized</t>
  </si>
  <si>
    <t>Industrial facilities that accommodate specific uses not described in other Subtypes. Examples include buildings where the majority of space is used for refrigerated storage, facilities designed for efficient transfer of goods between trucks or via airplanes, and industrial assets that do not fit stated classifications within the property type.</t>
  </si>
  <si>
    <t>Warehouse</t>
  </si>
  <si>
    <t>An industrial facility primarily designed for the storage and/or distribution of materials, goods, and merchandise. Buildings typically feature clear heights over 18 feet and office finishes below 15%. Includes specialized distribution buildouts of over 30-foot clear heights and less than 10% office finishes.</t>
  </si>
  <si>
    <t>Central Business District</t>
  </si>
  <si>
    <t>Serves as the commercial and business center of a city, typified by a concentration of retail and office. This area contains office density of 2 to 8 million square feet per mile and has at least 20% of its total square footage comprised of office space. Includes only office buildings not otherwise designated as Medical or Life Science.</t>
  </si>
  <si>
    <t>Office buildings in which 90% or more of the occupied space is leased to medical tenants. Medical tenants are defined as tenants whose primary business activity in the space is delivery of medical care to patients. This includes providing diagnosis and treatment for medical, dental, or psychiatric out-patient care. It does not include medical services that require an over-night stay. Facilities offering over-night or long-term care are not medical office buildings. Temporary fluctuations in occupied space do not require a property type reclassification.</t>
  </si>
  <si>
    <t>Secondary Business District</t>
  </si>
  <si>
    <t>Serves as a business center in a suburban location. This area contains office density greater than 0.5 million square feet per mile and has at least 20% of its total square footage comprised of office space. Includes only office buildings not otherwise designated as Medical or Life Science.</t>
  </si>
  <si>
    <t>Suburban</t>
  </si>
  <si>
    <t>A lower density residential and/or mixed-use area that does not meet the criteria for CBD, Urban and Secondary Business Districts. Includes only office buildings not otherwise designated as Medical or Life Science.</t>
  </si>
  <si>
    <t>Urban</t>
  </si>
  <si>
    <t>Geographic area with high population and/or commercial density but not reaching the office concentration of a CBD. This area contains total commercial and residential density of 6 to 11 million square feet per mile. Includes only office buildings not otherwise designated as Medical or Life Science.</t>
  </si>
  <si>
    <t>An office building specifically designed with base building infrastructure to support usage as a lab. It
further requires life science lab improvements and or life science tenancy.</t>
  </si>
  <si>
    <t>A retail center that provides a variety of goods comparable to those of a central business district, including general merchandise, apparel, and home furnishings, as well as a variety of services and recreational facilities. Typically, but not always, enclosed with inward facing stores connected by a common walkway and is over 400,000 SF in size. This category typically consists of regional malls and super-regional malls.</t>
  </si>
  <si>
    <t>Street</t>
  </si>
  <si>
    <t>Storefront retail that is typically located in the lower floors of, or adjacent to an office or multi-family building. Building typically has no setback or very limited setback from the street and generally has access to heavy pedestrian and vehicle traffic. This subtype should also include standalone retail buildings.</t>
  </si>
  <si>
    <t>Strip</t>
  </si>
  <si>
    <t>An anchored or unanchored open-air shopping center that typically consists of an aggregation of in-linestores with a common parking area. Stores are entered individually from the parking lot through outside entrances. An anchor tenant (if any) may be a supermarket, discount store, major department store, or a specialty retailer. The center usually ranges in size from 30,000 to 400,000 SF but can be smaller or larger in some instances. This category typically consists of unanchored strip retail, neighborhood centers, community centers, fashion/specialty (lifestyle) centers and power centers.</t>
  </si>
  <si>
    <t>A building designed for the operation of data servers and related network equipment. Buildings feature a high and redundant power supply, capable of operation in the event of power grid failure. Data centers also have significant cooling capacity and fiber optic connectivity. They usually feature raised floors or drop ceilings to facilitate horizontal data and power distribution. Lease rates may often be designated in megawatts, rather than square footage.</t>
  </si>
  <si>
    <t>Entertainment</t>
  </si>
  <si>
    <t>Properties such as theaters, golf courses, and bowling alleys.</t>
  </si>
  <si>
    <t>Operating Land</t>
  </si>
  <si>
    <t>These are investments in land where the land is income generating, with certain qualifications and restrictions as follows. Generally, assets that qualify will be land with a ground lease, and the asset owned isthe underlying land, but not the building on the land. It can also include situations where there is no structure onthe land, but it is income generating for other reason. This should not include properties that fit the definition of parking. Vacant parcels that are unimproved and used for truck parking vehicle storage should be submitted asoperating land if there is a lease agreement that is generating the income. It should exclude land leased foragriculture, which should be submitted to the farmland database. If the parcel is part of a larger property where buildings are owned by the investor, then the property should be reported as a whole under the property type forwhich the structures are owned. For example, if an anchor store in a shopping center is not owned but ground-leased that should be reported with the broader shopping center as a single retail property. If it is just a single retail land parcel without an accompanying shopping center that is ground-leased, then that should be reported as operating land.</t>
  </si>
  <si>
    <t>Any other property type not specified in the property type list. Enter the name of the property type in the OtherType field. Note that properties previously classified as Healthcare should be submitted here, or in Medical Office or Skilled Nursing as appropriate.</t>
  </si>
  <si>
    <t>Income-producing parking lots or structures. Income is generated from term parking agreements (e.g., hourly, daily, weekly, monthly). Unimproved properties used only for the storage of vehicles should not be classified as parking but should be considered operating land.</t>
  </si>
  <si>
    <t>Undeveloped land parcels.</t>
  </si>
  <si>
    <t>Self-storage units. Single and multi-story, basic or climate-controlled.</t>
  </si>
  <si>
    <t>Seniors Housing</t>
  </si>
  <si>
    <t>Assisted Living</t>
  </si>
  <si>
    <t>Properties where assisted living units and/or memory care units comprise the largest share ofinventory in a seniors housing property. Residents receive personal care services such as assistance with bathing,dressing, eating, walking, and toileting (activities of daily living-ADLs). Twenty-four-hour protective oversight isprovided, but twenty-four-hour medical care is not.</t>
  </si>
  <si>
    <t>Continuing Care Retirement Community</t>
  </si>
  <si>
    <t>Properties that provide a spectrum of care to allow aging in place and must include independent units and nursing care beds and often include assisted living and memory care beds as well. These properties may charge an entrance fee.</t>
  </si>
  <si>
    <t>Independent Living</t>
  </si>
  <si>
    <t>Properties where independent living units comprise the largest share of inventory in a seniors housing property. Independent living properties typically include services such as communal dining, housekeeping, transportation, emergency call, and social programming services in the monthly fee.</t>
  </si>
  <si>
    <t>Properties where nursing care beds comprise the largest share of inventory. A skilled nursing careproperty is generally a licensed long-term health care and residential property that serves persons who requireconstant medical supervision and/or who require significant physical assistance in transferring, management ofcontinence, and use of medical devices..</t>
  </si>
  <si>
    <t>NPI Expanded (for US)</t>
  </si>
  <si>
    <r>
      <t>Office</t>
    </r>
    <r>
      <rPr>
        <vertAlign val="superscript"/>
        <sz val="11"/>
        <color theme="1"/>
        <rFont val="Calibri"/>
        <family val="2"/>
        <scheme val="minor"/>
      </rPr>
      <t>1</t>
    </r>
  </si>
  <si>
    <r>
      <t>Industrial</t>
    </r>
    <r>
      <rPr>
        <vertAlign val="superscript"/>
        <sz val="11"/>
        <color theme="1"/>
        <rFont val="Calibri"/>
        <family val="2"/>
        <scheme val="minor"/>
      </rPr>
      <t>2</t>
    </r>
  </si>
  <si>
    <r>
      <t>Apartment</t>
    </r>
    <r>
      <rPr>
        <vertAlign val="superscript"/>
        <sz val="11"/>
        <color theme="1"/>
        <rFont val="Calibri"/>
        <family val="2"/>
        <scheme val="minor"/>
      </rPr>
      <t>3</t>
    </r>
  </si>
  <si>
    <r>
      <rPr>
        <vertAlign val="superscript"/>
        <sz val="9"/>
        <color theme="1"/>
        <rFont val="Calibri"/>
        <family val="2"/>
        <scheme val="minor"/>
      </rPr>
      <t>1</t>
    </r>
    <r>
      <rPr>
        <sz val="9"/>
        <color theme="1"/>
        <rFont val="Calibri"/>
        <family val="2"/>
        <scheme val="minor"/>
      </rPr>
      <t xml:space="preserve"> US Office: Office, Life Science, MOB</t>
    </r>
  </si>
  <si>
    <r>
      <rPr>
        <vertAlign val="superscript"/>
        <sz val="9"/>
        <color theme="1"/>
        <rFont val="Calibri"/>
        <family val="2"/>
        <scheme val="minor"/>
      </rPr>
      <t>2</t>
    </r>
    <r>
      <rPr>
        <sz val="9"/>
        <color theme="1"/>
        <rFont val="Calibri"/>
        <family val="2"/>
        <scheme val="minor"/>
      </rPr>
      <t xml:space="preserve"> US Ind: Industrial, IOS</t>
    </r>
  </si>
  <si>
    <r>
      <rPr>
        <vertAlign val="superscript"/>
        <sz val="9"/>
        <color theme="1"/>
        <rFont val="Calibri"/>
        <family val="2"/>
        <scheme val="minor"/>
      </rPr>
      <t>3</t>
    </r>
    <r>
      <rPr>
        <sz val="9"/>
        <color theme="1"/>
        <rFont val="Calibri"/>
        <family val="2"/>
        <scheme val="minor"/>
      </rPr>
      <t xml:space="preserve"> US Res: Apartment, SFR, Student, Manufactured, Affordable</t>
    </r>
  </si>
  <si>
    <t>APAC ex Australia</t>
  </si>
  <si>
    <t>APAC ex AUS</t>
  </si>
  <si>
    <t>4Q24 Consensus Results</t>
  </si>
  <si>
    <t>February 2025 (US)</t>
  </si>
  <si>
    <t>Core Plus</t>
  </si>
  <si>
    <t>Value</t>
  </si>
  <si>
    <t>Affordable</t>
  </si>
  <si>
    <t>Alternative</t>
  </si>
  <si>
    <t>NNN</t>
  </si>
  <si>
    <t>TTG 1H25 US OECF Review</t>
  </si>
  <si>
    <t>Life Sciences</t>
  </si>
  <si>
    <t>VOTW 1H25</t>
  </si>
  <si>
    <r>
      <rPr>
        <vertAlign val="superscript"/>
        <sz val="9"/>
        <color theme="1"/>
        <rFont val="Calibri"/>
        <family val="2"/>
        <scheme val="minor"/>
      </rPr>
      <t xml:space="preserve">2 </t>
    </r>
    <r>
      <rPr>
        <sz val="9"/>
        <color theme="1"/>
        <rFont val="Calibri"/>
        <family val="2"/>
        <scheme val="minor"/>
      </rPr>
      <t>US Ind: Industrial, IOS</t>
    </r>
  </si>
  <si>
    <r>
      <rPr>
        <vertAlign val="superscript"/>
        <sz val="9"/>
        <color theme="1"/>
        <rFont val="Calibri"/>
        <family val="2"/>
        <scheme val="minor"/>
      </rPr>
      <t>3</t>
    </r>
    <r>
      <rPr>
        <sz val="9"/>
        <color theme="1"/>
        <rFont val="Calibri"/>
        <family val="2"/>
        <scheme val="minor"/>
      </rPr>
      <t xml:space="preserve"> US Office: Office, Life Science, MOB</t>
    </r>
  </si>
  <si>
    <r>
      <rPr>
        <vertAlign val="superscript"/>
        <sz val="9"/>
        <color theme="1"/>
        <rFont val="Calibri"/>
        <family val="2"/>
        <scheme val="minor"/>
      </rPr>
      <t>1</t>
    </r>
    <r>
      <rPr>
        <sz val="9"/>
        <color theme="1"/>
        <rFont val="Calibri"/>
        <family val="2"/>
        <scheme val="minor"/>
      </rPr>
      <t xml:space="preserve"> US Res: Apartment, SFR, Student, Manufactured, Affordable</t>
    </r>
  </si>
  <si>
    <r>
      <rPr>
        <vertAlign val="superscript"/>
        <sz val="9"/>
        <color theme="1"/>
        <rFont val="Calibri"/>
        <family val="2"/>
        <scheme val="minor"/>
      </rPr>
      <t>4</t>
    </r>
    <r>
      <rPr>
        <sz val="9"/>
        <color theme="1"/>
        <rFont val="Calibri"/>
        <family val="2"/>
        <scheme val="minor"/>
      </rPr>
      <t xml:space="preserve"> US Other: Cold Storage, Data Center, Self Storage, Senior Housing</t>
    </r>
  </si>
  <si>
    <r>
      <t>Residential</t>
    </r>
    <r>
      <rPr>
        <vertAlign val="superscript"/>
        <sz val="11"/>
        <color theme="1"/>
        <rFont val="Calibri"/>
        <family val="2"/>
        <scheme val="minor"/>
      </rPr>
      <t>1</t>
    </r>
  </si>
  <si>
    <r>
      <t>Office</t>
    </r>
    <r>
      <rPr>
        <vertAlign val="superscript"/>
        <sz val="11"/>
        <color theme="1"/>
        <rFont val="Calibri"/>
        <family val="2"/>
        <scheme val="minor"/>
      </rPr>
      <t>3</t>
    </r>
  </si>
  <si>
    <r>
      <t>Other</t>
    </r>
    <r>
      <rPr>
        <vertAlign val="superscript"/>
        <sz val="11"/>
        <color theme="1"/>
        <rFont val="Calibri"/>
        <family val="2"/>
        <scheme val="minor"/>
      </rPr>
      <t>4</t>
    </r>
  </si>
  <si>
    <t>Transaction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</si>
</sst>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mm\-yy;@"/>
  </numFmts>
  <fonts count="24" x14ac:knownFonts="1">
    <font>
      <sz val="11"/>
      <color theme="1"/>
      <name val="Calibri"/>
      <family val="2"/>
      <scheme val="minor"/>
    </font>
    <font>
      <sz val="11"/>
      <color theme="1"/>
      <name val="Calibri"/>
      <family val="2"/>
      <scheme val="minor"/>
    </font>
    <font>
      <b/>
      <sz val="11"/>
      <color theme="1"/>
      <name val="Calibri"/>
      <family val="2"/>
      <scheme val="minor"/>
    </font>
    <font>
      <sz val="11"/>
      <color rgb="FF0000FF"/>
      <name val="Calibri"/>
      <family val="2"/>
      <scheme val="minor"/>
    </font>
    <font>
      <sz val="11"/>
      <color rgb="FF0000CC"/>
      <name val="Calibri"/>
      <family val="2"/>
      <scheme val="minor"/>
    </font>
    <font>
      <b/>
      <sz val="8"/>
      <color indexed="8"/>
      <name val="Arial"/>
      <family val="2"/>
    </font>
    <font>
      <sz val="11"/>
      <name val="Calibri"/>
      <family val="2"/>
      <scheme val="minor"/>
    </font>
    <font>
      <sz val="11"/>
      <color theme="0" tint="-0.249977111117893"/>
      <name val="Calibri"/>
      <family val="2"/>
      <scheme val="minor"/>
    </font>
    <font>
      <b/>
      <sz val="11"/>
      <color rgb="FF0000CC"/>
      <name val="Calibri"/>
      <family val="2"/>
      <scheme val="minor"/>
    </font>
    <font>
      <sz val="11"/>
      <color theme="0"/>
      <name val="Calibri"/>
      <family val="2"/>
      <scheme val="minor"/>
    </font>
    <font>
      <i/>
      <sz val="11"/>
      <color theme="0"/>
      <name val="Calibri"/>
      <family val="2"/>
      <scheme val="minor"/>
    </font>
    <font>
      <b/>
      <i/>
      <sz val="11"/>
      <color theme="1"/>
      <name val="Calibri"/>
      <family val="2"/>
      <scheme val="minor"/>
    </font>
    <font>
      <b/>
      <u/>
      <sz val="11"/>
      <color theme="1"/>
      <name val="Calibri"/>
      <family val="2"/>
      <scheme val="minor"/>
    </font>
    <font>
      <sz val="11"/>
      <color theme="1"/>
      <name val="Calibri"/>
      <family val="2"/>
    </font>
    <font>
      <sz val="11"/>
      <color rgb="FF0000FF"/>
      <name val="Calibri"/>
      <family val="2"/>
    </font>
    <font>
      <sz val="11"/>
      <name val="Calibri"/>
      <family val="2"/>
    </font>
    <font>
      <sz val="11"/>
      <color theme="0" tint="-0.499984740745262"/>
      <name val="Calibri"/>
      <family val="2"/>
      <scheme val="minor"/>
    </font>
    <font>
      <u/>
      <sz val="11"/>
      <color theme="1"/>
      <name val="Calibri"/>
      <family val="2"/>
      <scheme val="minor"/>
    </font>
    <font>
      <i/>
      <sz val="11"/>
      <color rgb="FF0000CC"/>
      <name val="Calibri"/>
      <family val="2"/>
      <scheme val="minor"/>
    </font>
    <font>
      <b/>
      <sz val="11"/>
      <color theme="0"/>
      <name val="Calibri"/>
      <family val="2"/>
      <scheme val="minor"/>
    </font>
    <font>
      <sz val="10"/>
      <name val="Arial"/>
      <family val="2"/>
    </font>
    <font>
      <vertAlign val="superscript"/>
      <sz val="11"/>
      <color theme="1"/>
      <name val="Calibri"/>
      <family val="2"/>
      <scheme val="minor"/>
    </font>
    <font>
      <sz val="9"/>
      <color theme="1"/>
      <name val="Calibri"/>
      <family val="2"/>
      <scheme val="minor"/>
    </font>
    <font>
      <vertAlign val="superscript"/>
      <sz val="9"/>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9" fontId="1" fillId="0" borderId="0" applyFont="0" applyFill="0" applyBorder="0" applyAlignment="0" applyProtection="0"/>
    <xf numFmtId="0" fontId="20" fillId="0" borderId="0"/>
  </cellStyleXfs>
  <cellXfs count="230">
    <xf numFmtId="0" fontId="0" fillId="0" borderId="0" xfId="0"/>
    <xf numFmtId="164" fontId="0" fillId="0" borderId="0" xfId="0" applyNumberFormat="1"/>
    <xf numFmtId="164" fontId="0" fillId="0" borderId="0" xfId="0" applyNumberFormat="1" applyAlignment="1">
      <alignment horizontal="center"/>
    </xf>
    <xf numFmtId="0" fontId="0" fillId="0" borderId="0" xfId="0" applyAlignment="1">
      <alignment horizontal="left"/>
    </xf>
    <xf numFmtId="0" fontId="2" fillId="0" borderId="0" xfId="0" applyFont="1"/>
    <xf numFmtId="0" fontId="0" fillId="0" borderId="1" xfId="0" applyBorder="1"/>
    <xf numFmtId="10" fontId="0" fillId="0" borderId="0" xfId="0" applyNumberFormat="1" applyAlignment="1">
      <alignment horizontal="center"/>
    </xf>
    <xf numFmtId="164" fontId="0" fillId="2" borderId="0" xfId="0" applyNumberFormat="1" applyFill="1" applyAlignment="1">
      <alignment horizontal="center"/>
    </xf>
    <xf numFmtId="164" fontId="1" fillId="2" borderId="0" xfId="1" applyNumberFormat="1" applyFont="1" applyFill="1" applyAlignment="1">
      <alignment horizontal="center"/>
    </xf>
    <xf numFmtId="0" fontId="0" fillId="2" borderId="0" xfId="0" applyFill="1"/>
    <xf numFmtId="0" fontId="0" fillId="2" borderId="0" xfId="0" applyFill="1" applyAlignment="1">
      <alignment horizontal="left"/>
    </xf>
    <xf numFmtId="164" fontId="1" fillId="0" borderId="0" xfId="1" applyNumberFormat="1" applyFont="1" applyFill="1" applyAlignment="1">
      <alignment horizontal="center"/>
    </xf>
    <xf numFmtId="164" fontId="0" fillId="0" borderId="0" xfId="1" applyNumberFormat="1" applyFont="1" applyAlignment="1">
      <alignment horizontal="center"/>
    </xf>
    <xf numFmtId="0" fontId="0" fillId="0" borderId="0" xfId="0" applyAlignment="1">
      <alignment horizontal="center"/>
    </xf>
    <xf numFmtId="10" fontId="3" fillId="0" borderId="0" xfId="1" applyNumberFormat="1" applyFont="1" applyFill="1" applyAlignment="1">
      <alignment horizontal="center"/>
    </xf>
    <xf numFmtId="10" fontId="1" fillId="0" borderId="0" xfId="0" applyNumberFormat="1" applyFont="1" applyAlignment="1">
      <alignment horizontal="center"/>
    </xf>
    <xf numFmtId="164" fontId="4" fillId="0" borderId="0" xfId="1" applyNumberFormat="1" applyFont="1" applyFill="1" applyAlignment="1">
      <alignment horizontal="center"/>
    </xf>
    <xf numFmtId="1" fontId="0" fillId="0" borderId="0" xfId="0" applyNumberFormat="1"/>
    <xf numFmtId="10" fontId="0" fillId="0" borderId="0" xfId="0" applyNumberFormat="1"/>
    <xf numFmtId="1" fontId="0" fillId="0" borderId="0" xfId="0" applyNumberFormat="1" applyAlignment="1">
      <alignment horizontal="center"/>
    </xf>
    <xf numFmtId="0" fontId="5" fillId="0" borderId="0" xfId="0" applyFont="1"/>
    <xf numFmtId="10" fontId="4" fillId="0" borderId="0" xfId="0" applyNumberFormat="1" applyFont="1"/>
    <xf numFmtId="164" fontId="4" fillId="0" borderId="0" xfId="0" applyNumberFormat="1" applyFont="1"/>
    <xf numFmtId="0" fontId="1" fillId="0" borderId="0" xfId="0" applyFont="1" applyAlignment="1">
      <alignment horizontal="left"/>
    </xf>
    <xf numFmtId="10" fontId="6" fillId="2" borderId="0" xfId="1" applyNumberFormat="1" applyFont="1" applyFill="1" applyAlignment="1">
      <alignment horizontal="left"/>
    </xf>
    <xf numFmtId="164" fontId="0" fillId="0" borderId="0" xfId="1" applyNumberFormat="1" applyFont="1" applyFill="1" applyAlignment="1">
      <alignment horizontal="center"/>
    </xf>
    <xf numFmtId="9" fontId="0" fillId="0" borderId="0" xfId="1" applyFont="1" applyFill="1" applyAlignment="1">
      <alignment horizontal="center"/>
    </xf>
    <xf numFmtId="10" fontId="4" fillId="0" borderId="0" xfId="0" applyNumberFormat="1" applyFont="1" applyAlignment="1">
      <alignment horizontal="center"/>
    </xf>
    <xf numFmtId="10" fontId="0" fillId="0" borderId="0" xfId="1" applyNumberFormat="1" applyFont="1" applyFill="1" applyAlignment="1">
      <alignment horizontal="center"/>
    </xf>
    <xf numFmtId="164" fontId="6" fillId="2" borderId="0" xfId="0" applyNumberFormat="1" applyFont="1" applyFill="1" applyAlignment="1">
      <alignment horizontal="center"/>
    </xf>
    <xf numFmtId="0" fontId="0" fillId="0" borderId="0" xfId="0" pivotButton="1"/>
    <xf numFmtId="0" fontId="7" fillId="0" borderId="0" xfId="0" applyFont="1"/>
    <xf numFmtId="165" fontId="0" fillId="0" borderId="0" xfId="0" applyNumberFormat="1"/>
    <xf numFmtId="0" fontId="0" fillId="0" borderId="0" xfId="0" applyAlignment="1">
      <alignment horizontal="right"/>
    </xf>
    <xf numFmtId="0" fontId="8" fillId="0" borderId="0" xfId="0" applyFont="1"/>
    <xf numFmtId="164" fontId="0" fillId="0" borderId="0" xfId="0" applyNumberFormat="1" applyAlignment="1">
      <alignment horizontal="right"/>
    </xf>
    <xf numFmtId="164" fontId="6" fillId="2" borderId="0" xfId="1" applyNumberFormat="1" applyFont="1" applyFill="1" applyAlignment="1">
      <alignment horizontal="center"/>
    </xf>
    <xf numFmtId="16" fontId="2" fillId="0" borderId="0" xfId="0" applyNumberFormat="1" applyFont="1" applyAlignment="1">
      <alignment horizontal="left"/>
    </xf>
    <xf numFmtId="164" fontId="0" fillId="0" borderId="0" xfId="1" applyNumberFormat="1" applyFont="1"/>
    <xf numFmtId="0" fontId="11" fillId="0" borderId="0" xfId="0" applyFont="1"/>
    <xf numFmtId="14" fontId="4" fillId="2" borderId="0" xfId="0" applyNumberFormat="1" applyFont="1" applyFill="1" applyAlignment="1">
      <alignment horizontal="center"/>
    </xf>
    <xf numFmtId="0" fontId="9" fillId="3" borderId="2" xfId="0" applyFont="1" applyFill="1" applyBorder="1" applyAlignment="1">
      <alignment horizontal="right" wrapText="1"/>
    </xf>
    <xf numFmtId="0" fontId="9" fillId="3" borderId="0" xfId="0" applyFont="1" applyFill="1"/>
    <xf numFmtId="0" fontId="0" fillId="4" borderId="1" xfId="0" applyFill="1" applyBorder="1"/>
    <xf numFmtId="164" fontId="4" fillId="4" borderId="1" xfId="0" applyNumberFormat="1" applyFont="1" applyFill="1" applyBorder="1" applyAlignment="1">
      <alignment horizontal="center"/>
    </xf>
    <xf numFmtId="164" fontId="0" fillId="4" borderId="1" xfId="0" applyNumberFormat="1" applyFill="1" applyBorder="1" applyAlignment="1">
      <alignment horizontal="center"/>
    </xf>
    <xf numFmtId="10" fontId="4" fillId="4" borderId="1" xfId="0" applyNumberFormat="1" applyFont="1" applyFill="1" applyBorder="1" applyAlignment="1">
      <alignment horizontal="center"/>
    </xf>
    <xf numFmtId="164" fontId="8" fillId="4" borderId="1" xfId="0" applyNumberFormat="1" applyFont="1" applyFill="1" applyBorder="1" applyAlignment="1">
      <alignment horizontal="center"/>
    </xf>
    <xf numFmtId="0" fontId="0" fillId="5" borderId="1" xfId="0" applyFill="1" applyBorder="1"/>
    <xf numFmtId="164" fontId="4" fillId="5" borderId="1" xfId="0" applyNumberFormat="1" applyFont="1" applyFill="1" applyBorder="1" applyAlignment="1">
      <alignment horizontal="center"/>
    </xf>
    <xf numFmtId="164" fontId="0" fillId="5" borderId="1" xfId="0" applyNumberFormat="1" applyFill="1" applyBorder="1" applyAlignment="1">
      <alignment horizontal="center"/>
    </xf>
    <xf numFmtId="10" fontId="4" fillId="5" borderId="1" xfId="0" applyNumberFormat="1" applyFont="1" applyFill="1" applyBorder="1" applyAlignment="1">
      <alignment horizontal="center"/>
    </xf>
    <xf numFmtId="0" fontId="0" fillId="2" borderId="1" xfId="0" applyFill="1" applyBorder="1"/>
    <xf numFmtId="10" fontId="4" fillId="2" borderId="1" xfId="0" applyNumberFormat="1" applyFont="1" applyFill="1" applyBorder="1" applyAlignment="1">
      <alignment horizontal="center"/>
    </xf>
    <xf numFmtId="164" fontId="4" fillId="2" borderId="1" xfId="0" applyNumberFormat="1" applyFont="1" applyFill="1" applyBorder="1" applyAlignment="1">
      <alignment horizontal="center"/>
    </xf>
    <xf numFmtId="164" fontId="0" fillId="2" borderId="1" xfId="0" applyNumberFormat="1" applyFill="1" applyBorder="1" applyAlignment="1">
      <alignment horizontal="center"/>
    </xf>
    <xf numFmtId="0" fontId="9" fillId="3" borderId="3" xfId="0" applyFont="1" applyFill="1" applyBorder="1"/>
    <xf numFmtId="0" fontId="9" fillId="3" borderId="3" xfId="0" applyFont="1" applyFill="1" applyBorder="1" applyAlignment="1">
      <alignment horizontal="left"/>
    </xf>
    <xf numFmtId="0" fontId="9" fillId="3" borderId="3" xfId="0" applyFont="1" applyFill="1" applyBorder="1" applyAlignment="1">
      <alignment horizontal="center"/>
    </xf>
    <xf numFmtId="10" fontId="9" fillId="3" borderId="3" xfId="0" applyNumberFormat="1" applyFont="1" applyFill="1" applyBorder="1" applyAlignment="1">
      <alignment horizontal="center"/>
    </xf>
    <xf numFmtId="0" fontId="0" fillId="4" borderId="1" xfId="0" applyFill="1" applyBorder="1" applyAlignment="1">
      <alignment horizontal="left"/>
    </xf>
    <xf numFmtId="164" fontId="6" fillId="4" borderId="1" xfId="1" applyNumberFormat="1" applyFont="1" applyFill="1" applyBorder="1" applyAlignment="1">
      <alignment horizontal="center"/>
    </xf>
    <xf numFmtId="0" fontId="0" fillId="5" borderId="1" xfId="0" applyFill="1" applyBorder="1" applyAlignment="1">
      <alignment horizontal="left"/>
    </xf>
    <xf numFmtId="164" fontId="6" fillId="5" borderId="1" xfId="1" applyNumberFormat="1" applyFont="1" applyFill="1" applyBorder="1" applyAlignment="1">
      <alignment horizontal="center"/>
    </xf>
    <xf numFmtId="0" fontId="0" fillId="2" borderId="1" xfId="0" applyFill="1" applyBorder="1" applyAlignment="1">
      <alignment horizontal="left"/>
    </xf>
    <xf numFmtId="164" fontId="6" fillId="2" borderId="1" xfId="1" applyNumberFormat="1" applyFont="1" applyFill="1" applyBorder="1" applyAlignment="1">
      <alignment horizontal="center"/>
    </xf>
    <xf numFmtId="164" fontId="0" fillId="4" borderId="4" xfId="0" applyNumberFormat="1" applyFill="1" applyBorder="1" applyAlignment="1">
      <alignment horizontal="center"/>
    </xf>
    <xf numFmtId="164" fontId="0" fillId="5" borderId="4" xfId="0" applyNumberFormat="1" applyFill="1" applyBorder="1" applyAlignment="1">
      <alignment horizontal="center"/>
    </xf>
    <xf numFmtId="164" fontId="0" fillId="2" borderId="4" xfId="0" applyNumberFormat="1" applyFill="1" applyBorder="1" applyAlignment="1">
      <alignment horizontal="center"/>
    </xf>
    <xf numFmtId="10" fontId="8" fillId="4" borderId="6" xfId="0" applyNumberFormat="1" applyFont="1" applyFill="1" applyBorder="1" applyAlignment="1">
      <alignment horizontal="center"/>
    </xf>
    <xf numFmtId="10" fontId="4" fillId="4" borderId="6" xfId="0" applyNumberFormat="1" applyFont="1" applyFill="1" applyBorder="1" applyAlignment="1">
      <alignment horizontal="center"/>
    </xf>
    <xf numFmtId="164" fontId="0" fillId="4" borderId="6" xfId="0" applyNumberFormat="1" applyFill="1" applyBorder="1" applyAlignment="1">
      <alignment horizontal="center"/>
    </xf>
    <xf numFmtId="164" fontId="0" fillId="4" borderId="7" xfId="0" applyNumberFormat="1" applyFill="1" applyBorder="1" applyAlignment="1">
      <alignment horizontal="center"/>
    </xf>
    <xf numFmtId="164" fontId="0" fillId="5" borderId="6" xfId="0" applyNumberFormat="1" applyFill="1" applyBorder="1" applyAlignment="1">
      <alignment horizontal="center"/>
    </xf>
    <xf numFmtId="164" fontId="0" fillId="5" borderId="7" xfId="0" applyNumberFormat="1" applyFill="1" applyBorder="1" applyAlignment="1">
      <alignment horizontal="center"/>
    </xf>
    <xf numFmtId="164" fontId="0" fillId="2" borderId="6" xfId="0" applyNumberFormat="1" applyFill="1" applyBorder="1" applyAlignment="1">
      <alignment horizontal="center"/>
    </xf>
    <xf numFmtId="164" fontId="0" fillId="2" borderId="7" xfId="0" applyNumberFormat="1" applyFill="1" applyBorder="1" applyAlignment="1">
      <alignment horizontal="center"/>
    </xf>
    <xf numFmtId="164" fontId="0" fillId="2" borderId="8" xfId="0" applyNumberFormat="1" applyFill="1" applyBorder="1" applyAlignment="1">
      <alignment horizontal="center"/>
    </xf>
    <xf numFmtId="164" fontId="0" fillId="2" borderId="9" xfId="0" applyNumberFormat="1" applyFill="1" applyBorder="1" applyAlignment="1">
      <alignment horizontal="center"/>
    </xf>
    <xf numFmtId="164" fontId="0" fillId="4" borderId="5" xfId="0" applyNumberFormat="1" applyFill="1" applyBorder="1" applyAlignment="1">
      <alignment horizontal="center"/>
    </xf>
    <xf numFmtId="164" fontId="0" fillId="5" borderId="5" xfId="0" applyNumberFormat="1" applyFill="1" applyBorder="1" applyAlignment="1">
      <alignment horizontal="center"/>
    </xf>
    <xf numFmtId="164" fontId="0" fillId="2" borderId="5" xfId="0" applyNumberFormat="1" applyFill="1" applyBorder="1" applyAlignment="1">
      <alignment horizontal="center"/>
    </xf>
    <xf numFmtId="164" fontId="4" fillId="4" borderId="6" xfId="0" applyNumberFormat="1" applyFont="1" applyFill="1" applyBorder="1" applyAlignment="1">
      <alignment horizontal="center"/>
    </xf>
    <xf numFmtId="164" fontId="1" fillId="4" borderId="7" xfId="1" applyNumberFormat="1" applyFont="1" applyFill="1" applyBorder="1" applyAlignment="1">
      <alignment horizontal="center"/>
    </xf>
    <xf numFmtId="164" fontId="8" fillId="4" borderId="6" xfId="0" applyNumberFormat="1" applyFont="1" applyFill="1" applyBorder="1" applyAlignment="1">
      <alignment horizontal="center"/>
    </xf>
    <xf numFmtId="164" fontId="4" fillId="5" borderId="6" xfId="0" applyNumberFormat="1" applyFont="1" applyFill="1" applyBorder="1" applyAlignment="1">
      <alignment horizontal="center"/>
    </xf>
    <xf numFmtId="164" fontId="1" fillId="5" borderId="7" xfId="1" applyNumberFormat="1" applyFont="1" applyFill="1" applyBorder="1" applyAlignment="1">
      <alignment horizontal="center"/>
    </xf>
    <xf numFmtId="164" fontId="4" fillId="2" borderId="6" xfId="0" applyNumberFormat="1" applyFont="1" applyFill="1" applyBorder="1" applyAlignment="1">
      <alignment horizontal="center"/>
    </xf>
    <xf numFmtId="164" fontId="1" fillId="2" borderId="7" xfId="1" applyNumberFormat="1" applyFont="1" applyFill="1" applyBorder="1" applyAlignment="1">
      <alignment horizontal="center"/>
    </xf>
    <xf numFmtId="164" fontId="4" fillId="2" borderId="8" xfId="0" applyNumberFormat="1" applyFont="1" applyFill="1" applyBorder="1" applyAlignment="1">
      <alignment horizontal="center"/>
    </xf>
    <xf numFmtId="164" fontId="4" fillId="2" borderId="10" xfId="0" applyNumberFormat="1" applyFont="1" applyFill="1" applyBorder="1" applyAlignment="1">
      <alignment horizontal="center"/>
    </xf>
    <xf numFmtId="164" fontId="1" fillId="2" borderId="9" xfId="1" applyNumberFormat="1" applyFont="1" applyFill="1" applyBorder="1" applyAlignment="1">
      <alignment horizontal="center"/>
    </xf>
    <xf numFmtId="164" fontId="0" fillId="4" borderId="11" xfId="0" applyNumberFormat="1" applyFill="1" applyBorder="1" applyAlignment="1">
      <alignment horizontal="center"/>
    </xf>
    <xf numFmtId="164" fontId="0" fillId="5" borderId="11" xfId="0" applyNumberFormat="1" applyFill="1" applyBorder="1" applyAlignment="1">
      <alignment horizontal="center"/>
    </xf>
    <xf numFmtId="164" fontId="0" fillId="2" borderId="11" xfId="0" applyNumberFormat="1" applyFill="1" applyBorder="1" applyAlignment="1">
      <alignment horizontal="center"/>
    </xf>
    <xf numFmtId="164" fontId="0" fillId="2" borderId="12" xfId="0" applyNumberFormat="1" applyFill="1" applyBorder="1" applyAlignment="1">
      <alignment horizontal="center"/>
    </xf>
    <xf numFmtId="10" fontId="4" fillId="4" borderId="5" xfId="1" applyNumberFormat="1" applyFont="1" applyFill="1" applyBorder="1" applyAlignment="1">
      <alignment horizontal="center"/>
    </xf>
    <xf numFmtId="9" fontId="4" fillId="4" borderId="6" xfId="0" applyNumberFormat="1" applyFont="1" applyFill="1" applyBorder="1" applyAlignment="1">
      <alignment horizontal="center"/>
    </xf>
    <xf numFmtId="9" fontId="4" fillId="5" borderId="6" xfId="0" applyNumberFormat="1" applyFont="1" applyFill="1" applyBorder="1" applyAlignment="1">
      <alignment horizontal="center"/>
    </xf>
    <xf numFmtId="9" fontId="4" fillId="2" borderId="6" xfId="0" applyNumberFormat="1" applyFont="1" applyFill="1" applyBorder="1" applyAlignment="1">
      <alignment horizontal="center"/>
    </xf>
    <xf numFmtId="9" fontId="4" fillId="2" borderId="8" xfId="0" applyNumberFormat="1" applyFont="1" applyFill="1" applyBorder="1" applyAlignment="1">
      <alignment horizontal="center"/>
    </xf>
    <xf numFmtId="10" fontId="4" fillId="2" borderId="10" xfId="0" applyNumberFormat="1" applyFont="1" applyFill="1" applyBorder="1" applyAlignment="1">
      <alignment horizontal="center"/>
    </xf>
    <xf numFmtId="0" fontId="9" fillId="3" borderId="0" xfId="0" applyFont="1" applyFill="1" applyAlignment="1">
      <alignment horizontal="left"/>
    </xf>
    <xf numFmtId="164" fontId="0" fillId="2" borderId="0" xfId="0" applyNumberFormat="1" applyFill="1" applyAlignment="1">
      <alignment horizontal="left"/>
    </xf>
    <xf numFmtId="0" fontId="7" fillId="0" borderId="0" xfId="0" applyFont="1" applyAlignment="1">
      <alignment horizontal="left"/>
    </xf>
    <xf numFmtId="164" fontId="0" fillId="4" borderId="1" xfId="0" applyNumberFormat="1" applyFill="1" applyBorder="1" applyAlignment="1">
      <alignment horizontal="left"/>
    </xf>
    <xf numFmtId="164" fontId="0" fillId="5" borderId="1" xfId="0" applyNumberFormat="1" applyFill="1" applyBorder="1" applyAlignment="1">
      <alignment horizontal="left"/>
    </xf>
    <xf numFmtId="164" fontId="0" fillId="2" borderId="1" xfId="0" applyNumberFormat="1" applyFill="1" applyBorder="1" applyAlignment="1">
      <alignment horizontal="left"/>
    </xf>
    <xf numFmtId="0" fontId="2" fillId="0" borderId="0" xfId="0" applyFont="1" applyAlignment="1">
      <alignment horizontal="left"/>
    </xf>
    <xf numFmtId="164" fontId="6" fillId="0" borderId="0" xfId="0" applyNumberFormat="1" applyFont="1" applyAlignment="1">
      <alignment horizontal="center"/>
    </xf>
    <xf numFmtId="0" fontId="6" fillId="0" borderId="0" xfId="0" applyFont="1" applyAlignment="1">
      <alignment horizontal="left"/>
    </xf>
    <xf numFmtId="0" fontId="6" fillId="0" borderId="0" xfId="0" applyFont="1"/>
    <xf numFmtId="0" fontId="0" fillId="0" borderId="0" xfId="0" applyAlignment="1">
      <alignment horizontal="left" indent="1"/>
    </xf>
    <xf numFmtId="14" fontId="4" fillId="4" borderId="1" xfId="0" applyNumberFormat="1" applyFont="1" applyFill="1" applyBorder="1" applyAlignment="1">
      <alignment horizontal="center"/>
    </xf>
    <xf numFmtId="14" fontId="0" fillId="4" borderId="1" xfId="0" applyNumberFormat="1" applyFill="1" applyBorder="1" applyAlignment="1">
      <alignment horizontal="center"/>
    </xf>
    <xf numFmtId="14" fontId="0" fillId="5" borderId="1" xfId="0" applyNumberFormat="1" applyFill="1" applyBorder="1" applyAlignment="1">
      <alignment horizontal="center"/>
    </xf>
    <xf numFmtId="14" fontId="0" fillId="2" borderId="1" xfId="0" applyNumberFormat="1" applyFill="1" applyBorder="1" applyAlignment="1">
      <alignment horizontal="center"/>
    </xf>
    <xf numFmtId="14" fontId="0" fillId="2" borderId="10" xfId="0" applyNumberFormat="1" applyFill="1" applyBorder="1" applyAlignment="1">
      <alignment horizontal="center"/>
    </xf>
    <xf numFmtId="9" fontId="0" fillId="0" borderId="0" xfId="0" applyNumberFormat="1"/>
    <xf numFmtId="0" fontId="12" fillId="0" borderId="0" xfId="0" applyFont="1"/>
    <xf numFmtId="0" fontId="13" fillId="0" borderId="0" xfId="0" applyFont="1"/>
    <xf numFmtId="0" fontId="14" fillId="0" borderId="0" xfId="0" applyFont="1"/>
    <xf numFmtId="164" fontId="14" fillId="0" borderId="0" xfId="0" applyNumberFormat="1" applyFont="1"/>
    <xf numFmtId="164" fontId="14" fillId="0" borderId="0" xfId="1" applyNumberFormat="1" applyFont="1" applyFill="1" applyBorder="1"/>
    <xf numFmtId="164" fontId="15" fillId="0" borderId="0" xfId="1" applyNumberFormat="1" applyFont="1" applyFill="1" applyBorder="1"/>
    <xf numFmtId="164" fontId="13" fillId="0" borderId="0" xfId="0" applyNumberFormat="1" applyFont="1"/>
    <xf numFmtId="164" fontId="15" fillId="0" borderId="0" xfId="0" applyNumberFormat="1" applyFont="1"/>
    <xf numFmtId="9" fontId="14" fillId="0" borderId="0" xfId="0" applyNumberFormat="1" applyFont="1"/>
    <xf numFmtId="10" fontId="14" fillId="0" borderId="0" xfId="0" applyNumberFormat="1" applyFont="1"/>
    <xf numFmtId="0" fontId="13" fillId="0" borderId="13" xfId="0" applyFont="1" applyBorder="1"/>
    <xf numFmtId="164" fontId="14" fillId="0" borderId="13" xfId="0" applyNumberFormat="1" applyFont="1" applyBorder="1"/>
    <xf numFmtId="164" fontId="14" fillId="0" borderId="13" xfId="1" applyNumberFormat="1" applyFont="1" applyFill="1" applyBorder="1"/>
    <xf numFmtId="164" fontId="15" fillId="0" borderId="13" xfId="1" applyNumberFormat="1" applyFont="1" applyFill="1" applyBorder="1"/>
    <xf numFmtId="164" fontId="13" fillId="0" borderId="13" xfId="0" applyNumberFormat="1" applyFont="1" applyBorder="1"/>
    <xf numFmtId="164" fontId="15" fillId="0" borderId="13" xfId="0" applyNumberFormat="1" applyFont="1" applyBorder="1"/>
    <xf numFmtId="0" fontId="0" fillId="4" borderId="14" xfId="0" applyFill="1" applyBorder="1"/>
    <xf numFmtId="164" fontId="4" fillId="4" borderId="14" xfId="0" applyNumberFormat="1" applyFont="1" applyFill="1" applyBorder="1" applyAlignment="1">
      <alignment horizontal="center"/>
    </xf>
    <xf numFmtId="164" fontId="0" fillId="4" borderId="15" xfId="0" applyNumberFormat="1" applyFill="1" applyBorder="1" applyAlignment="1">
      <alignment horizontal="center"/>
    </xf>
    <xf numFmtId="10" fontId="8" fillId="4" borderId="16" xfId="0" applyNumberFormat="1" applyFont="1" applyFill="1" applyBorder="1" applyAlignment="1">
      <alignment horizontal="center"/>
    </xf>
    <xf numFmtId="14" fontId="4" fillId="4" borderId="14" xfId="0" applyNumberFormat="1" applyFont="1" applyFill="1" applyBorder="1" applyAlignment="1">
      <alignment horizontal="center"/>
    </xf>
    <xf numFmtId="164" fontId="0" fillId="4" borderId="17" xfId="0" applyNumberFormat="1" applyFill="1" applyBorder="1" applyAlignment="1">
      <alignment horizontal="center"/>
    </xf>
    <xf numFmtId="164" fontId="4" fillId="4" borderId="16" xfId="0" applyNumberFormat="1" applyFont="1" applyFill="1" applyBorder="1" applyAlignment="1">
      <alignment horizontal="center"/>
    </xf>
    <xf numFmtId="164" fontId="1" fillId="4" borderId="17" xfId="1" applyNumberFormat="1" applyFont="1" applyFill="1" applyBorder="1" applyAlignment="1">
      <alignment horizontal="center"/>
    </xf>
    <xf numFmtId="164" fontId="0" fillId="4" borderId="18" xfId="0" applyNumberFormat="1" applyFill="1" applyBorder="1" applyAlignment="1">
      <alignment horizontal="center"/>
    </xf>
    <xf numFmtId="9" fontId="4" fillId="4" borderId="16" xfId="0" applyNumberFormat="1" applyFont="1" applyFill="1" applyBorder="1" applyAlignment="1">
      <alignment horizontal="center"/>
    </xf>
    <xf numFmtId="10" fontId="4" fillId="4" borderId="14" xfId="0" applyNumberFormat="1" applyFont="1" applyFill="1" applyBorder="1" applyAlignment="1">
      <alignment horizontal="center"/>
    </xf>
    <xf numFmtId="10" fontId="4" fillId="4" borderId="19" xfId="1" applyNumberFormat="1" applyFont="1" applyFill="1" applyBorder="1" applyAlignment="1">
      <alignment horizontal="center"/>
    </xf>
    <xf numFmtId="164" fontId="0" fillId="4" borderId="14" xfId="0" applyNumberFormat="1" applyFill="1" applyBorder="1" applyAlignment="1">
      <alignment horizontal="center"/>
    </xf>
    <xf numFmtId="164" fontId="0" fillId="4" borderId="14" xfId="0" applyNumberFormat="1" applyFill="1" applyBorder="1" applyAlignment="1">
      <alignment horizontal="left"/>
    </xf>
    <xf numFmtId="0" fontId="9" fillId="3" borderId="20" xfId="0" applyFont="1" applyFill="1" applyBorder="1" applyAlignment="1">
      <alignment horizontal="center" wrapText="1"/>
    </xf>
    <xf numFmtId="0" fontId="9" fillId="3" borderId="21" xfId="0" applyFont="1" applyFill="1" applyBorder="1" applyAlignment="1">
      <alignment horizontal="right"/>
    </xf>
    <xf numFmtId="0" fontId="9" fillId="3" borderId="21" xfId="0" applyFont="1" applyFill="1" applyBorder="1"/>
    <xf numFmtId="0" fontId="9" fillId="3" borderId="21" xfId="0" applyFont="1" applyFill="1" applyBorder="1" applyAlignment="1">
      <alignment horizontal="center"/>
    </xf>
    <xf numFmtId="0" fontId="9" fillId="3" borderId="21" xfId="0" applyFont="1" applyFill="1" applyBorder="1" applyAlignment="1">
      <alignment horizontal="center" wrapText="1"/>
    </xf>
    <xf numFmtId="0" fontId="9" fillId="3" borderId="21" xfId="0" applyFont="1" applyFill="1" applyBorder="1" applyAlignment="1">
      <alignment horizontal="left" wrapText="1"/>
    </xf>
    <xf numFmtId="0" fontId="9" fillId="3" borderId="22" xfId="0" applyFont="1" applyFill="1" applyBorder="1" applyAlignment="1">
      <alignment horizontal="left" wrapText="1"/>
    </xf>
    <xf numFmtId="0" fontId="16" fillId="0" borderId="0" xfId="0" applyFont="1" applyAlignment="1">
      <alignment horizontal="center"/>
    </xf>
    <xf numFmtId="0" fontId="9" fillId="3" borderId="20" xfId="0" applyFont="1" applyFill="1" applyBorder="1"/>
    <xf numFmtId="0" fontId="10" fillId="3" borderId="21" xfId="0" applyFont="1" applyFill="1" applyBorder="1"/>
    <xf numFmtId="0" fontId="9" fillId="3" borderId="21" xfId="0" applyFont="1" applyFill="1" applyBorder="1" applyAlignment="1">
      <alignment horizontal="left"/>
    </xf>
    <xf numFmtId="0" fontId="9" fillId="3" borderId="22" xfId="0" applyFont="1" applyFill="1" applyBorder="1" applyAlignment="1">
      <alignment horizontal="left"/>
    </xf>
    <xf numFmtId="10" fontId="4" fillId="5" borderId="6" xfId="0" applyNumberFormat="1" applyFont="1" applyFill="1" applyBorder="1" applyAlignment="1">
      <alignment horizontal="center"/>
    </xf>
    <xf numFmtId="14" fontId="4" fillId="5" borderId="1" xfId="0" applyNumberFormat="1" applyFont="1" applyFill="1" applyBorder="1" applyAlignment="1">
      <alignment horizontal="center"/>
    </xf>
    <xf numFmtId="0" fontId="17" fillId="0" borderId="0" xfId="0" applyFont="1"/>
    <xf numFmtId="0" fontId="0" fillId="0" borderId="2" xfId="0" applyBorder="1" applyAlignment="1">
      <alignment horizontal="center"/>
    </xf>
    <xf numFmtId="164" fontId="0" fillId="0" borderId="2" xfId="0" applyNumberFormat="1" applyBorder="1" applyAlignment="1">
      <alignment horizontal="center"/>
    </xf>
    <xf numFmtId="0" fontId="17" fillId="0" borderId="0" xfId="0" applyFont="1" applyAlignment="1">
      <alignment horizontal="left"/>
    </xf>
    <xf numFmtId="164" fontId="6" fillId="0" borderId="0" xfId="1" applyNumberFormat="1" applyFont="1" applyFill="1" applyAlignment="1">
      <alignment horizontal="left"/>
    </xf>
    <xf numFmtId="164" fontId="6" fillId="0" borderId="0" xfId="1" applyNumberFormat="1" applyFont="1" applyFill="1" applyAlignment="1">
      <alignment horizontal="center"/>
    </xf>
    <xf numFmtId="164" fontId="6" fillId="0" borderId="0" xfId="0" applyNumberFormat="1" applyFont="1"/>
    <xf numFmtId="1" fontId="6" fillId="0" borderId="0" xfId="0" applyNumberFormat="1" applyFont="1"/>
    <xf numFmtId="164" fontId="4" fillId="0" borderId="0" xfId="0" applyNumberFormat="1" applyFont="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164" fontId="0" fillId="0" borderId="26" xfId="0" applyNumberFormat="1" applyBorder="1" applyAlignment="1">
      <alignment horizontal="center"/>
    </xf>
    <xf numFmtId="164" fontId="0" fillId="0" borderId="15" xfId="0" applyNumberFormat="1" applyBorder="1" applyAlignment="1">
      <alignment horizontal="center"/>
    </xf>
    <xf numFmtId="164" fontId="0" fillId="0" borderId="13" xfId="0" applyNumberFormat="1" applyBorder="1" applyAlignment="1">
      <alignment horizontal="center"/>
    </xf>
    <xf numFmtId="164" fontId="0" fillId="0" borderId="19" xfId="0" applyNumberFormat="1" applyBorder="1" applyAlignment="1">
      <alignment horizontal="center"/>
    </xf>
    <xf numFmtId="10" fontId="4" fillId="4" borderId="16" xfId="0" applyNumberFormat="1" applyFont="1" applyFill="1" applyBorder="1" applyAlignment="1">
      <alignment horizontal="center"/>
    </xf>
    <xf numFmtId="164" fontId="18" fillId="4" borderId="6" xfId="0" applyNumberFormat="1" applyFont="1" applyFill="1" applyBorder="1" applyAlignment="1">
      <alignment horizontal="center"/>
    </xf>
    <xf numFmtId="164" fontId="18" fillId="4" borderId="1" xfId="0" applyNumberFormat="1" applyFont="1" applyFill="1" applyBorder="1" applyAlignment="1">
      <alignment horizontal="center"/>
    </xf>
    <xf numFmtId="10" fontId="0" fillId="4" borderId="15" xfId="0" applyNumberFormat="1" applyFill="1" applyBorder="1" applyAlignment="1">
      <alignment horizontal="center"/>
    </xf>
    <xf numFmtId="10" fontId="0" fillId="4" borderId="4" xfId="0" applyNumberFormat="1" applyFill="1" applyBorder="1" applyAlignment="1">
      <alignment horizontal="center"/>
    </xf>
    <xf numFmtId="164" fontId="4" fillId="2" borderId="0" xfId="1" applyNumberFormat="1" applyFont="1" applyFill="1" applyAlignment="1">
      <alignment horizontal="center"/>
    </xf>
    <xf numFmtId="164" fontId="0" fillId="0" borderId="0" xfId="1" applyNumberFormat="1" applyFont="1" applyAlignment="1"/>
    <xf numFmtId="0" fontId="0" fillId="6" borderId="0" xfId="0" applyFill="1"/>
    <xf numFmtId="14" fontId="0" fillId="0" borderId="0" xfId="0" applyNumberFormat="1"/>
    <xf numFmtId="164" fontId="2" fillId="0" borderId="0" xfId="1" applyNumberFormat="1" applyFont="1"/>
    <xf numFmtId="10" fontId="8" fillId="6" borderId="1" xfId="0" applyNumberFormat="1" applyFont="1" applyFill="1" applyBorder="1" applyAlignment="1">
      <alignment horizontal="center"/>
    </xf>
    <xf numFmtId="164" fontId="8" fillId="6" borderId="1" xfId="0" applyNumberFormat="1" applyFont="1" applyFill="1" applyBorder="1" applyAlignment="1">
      <alignment horizontal="center"/>
    </xf>
    <xf numFmtId="0" fontId="2" fillId="0" borderId="0" xfId="2" applyFont="1"/>
    <xf numFmtId="0" fontId="6" fillId="0" borderId="0" xfId="2" applyFont="1"/>
    <xf numFmtId="0" fontId="19" fillId="3" borderId="4" xfId="2" applyFont="1" applyFill="1" applyBorder="1" applyAlignment="1">
      <alignment horizontal="left" vertical="center"/>
    </xf>
    <xf numFmtId="0" fontId="19" fillId="3" borderId="27" xfId="2" applyFont="1" applyFill="1" applyBorder="1" applyAlignment="1">
      <alignment horizontal="left" vertical="center"/>
    </xf>
    <xf numFmtId="0" fontId="19" fillId="3" borderId="27" xfId="2" applyFont="1" applyFill="1" applyBorder="1" applyAlignment="1">
      <alignment horizontal="center" vertical="center" wrapText="1"/>
    </xf>
    <xf numFmtId="0" fontId="19" fillId="3" borderId="5" xfId="2" applyFont="1" applyFill="1" applyBorder="1" applyAlignment="1">
      <alignment horizontal="left" vertical="center"/>
    </xf>
    <xf numFmtId="0" fontId="6" fillId="2" borderId="0" xfId="2" applyFont="1" applyFill="1" applyAlignment="1">
      <alignment horizontal="left" vertical="top"/>
    </xf>
    <xf numFmtId="0" fontId="6" fillId="2" borderId="0" xfId="2" applyFont="1" applyFill="1" applyAlignment="1">
      <alignment horizontal="center" vertical="top"/>
    </xf>
    <xf numFmtId="0" fontId="6" fillId="2" borderId="0" xfId="2" applyFont="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7" borderId="0" xfId="0" applyFill="1" applyAlignment="1">
      <alignment horizontal="left" vertical="top"/>
    </xf>
    <xf numFmtId="0" fontId="0" fillId="7" borderId="0" xfId="0" applyFill="1" applyAlignment="1">
      <alignment horizontal="left" vertical="top" wrapText="1"/>
    </xf>
    <xf numFmtId="0" fontId="6" fillId="7" borderId="0" xfId="2" applyFont="1" applyFill="1" applyAlignment="1">
      <alignment horizontal="left" vertical="top"/>
    </xf>
    <xf numFmtId="0" fontId="6" fillId="7" borderId="0" xfId="2" applyFont="1" applyFill="1" applyAlignment="1">
      <alignment horizontal="center" vertical="top"/>
    </xf>
    <xf numFmtId="0" fontId="6" fillId="7" borderId="0" xfId="2" applyFont="1" applyFill="1" applyAlignment="1">
      <alignment horizontal="left" vertical="top" wrapText="1"/>
    </xf>
    <xf numFmtId="0" fontId="6" fillId="2" borderId="0" xfId="2" applyFont="1" applyFill="1" applyAlignment="1">
      <alignment vertical="top"/>
    </xf>
    <xf numFmtId="0" fontId="6" fillId="2" borderId="0" xfId="2" applyFont="1" applyFill="1" applyAlignment="1">
      <alignment vertical="top" wrapText="1"/>
    </xf>
    <xf numFmtId="0" fontId="6" fillId="7" borderId="0" xfId="2" applyFont="1" applyFill="1" applyAlignment="1">
      <alignment vertical="top"/>
    </xf>
    <xf numFmtId="0" fontId="6" fillId="0" borderId="0" xfId="2" applyFont="1" applyAlignment="1">
      <alignment horizontal="center"/>
    </xf>
    <xf numFmtId="0" fontId="22" fillId="0" borderId="0" xfId="0" applyFont="1"/>
    <xf numFmtId="164" fontId="4" fillId="4" borderId="19" xfId="1" applyNumberFormat="1" applyFont="1" applyFill="1" applyBorder="1" applyAlignment="1">
      <alignment horizontal="center"/>
    </xf>
    <xf numFmtId="164" fontId="4" fillId="4" borderId="5" xfId="1" applyNumberFormat="1" applyFont="1" applyFill="1" applyBorder="1" applyAlignment="1">
      <alignment horizontal="center"/>
    </xf>
    <xf numFmtId="164" fontId="17" fillId="0" borderId="0" xfId="1" applyNumberFormat="1" applyFont="1" applyAlignment="1">
      <alignment horizontal="center"/>
    </xf>
    <xf numFmtId="164" fontId="17" fillId="0" borderId="0" xfId="0" applyNumberFormat="1" applyFont="1" applyAlignment="1">
      <alignment horizontal="center"/>
    </xf>
    <xf numFmtId="0" fontId="9" fillId="3" borderId="0" xfId="0" applyFont="1" applyFill="1" applyAlignment="1">
      <alignment horizontal="center"/>
    </xf>
    <xf numFmtId="0" fontId="6" fillId="0" borderId="0" xfId="1" applyNumberFormat="1" applyFont="1" applyFill="1" applyAlignment="1">
      <alignment horizontal="left"/>
    </xf>
    <xf numFmtId="14" fontId="4" fillId="4" borderId="15" xfId="0" applyNumberFormat="1" applyFont="1" applyFill="1" applyBorder="1" applyAlignment="1">
      <alignment horizontal="center"/>
    </xf>
    <xf numFmtId="14" fontId="4" fillId="4" borderId="4" xfId="0" applyNumberFormat="1" applyFont="1" applyFill="1" applyBorder="1" applyAlignment="1">
      <alignment horizontal="center"/>
    </xf>
    <xf numFmtId="14" fontId="0" fillId="4" borderId="4" xfId="0" applyNumberFormat="1" applyFill="1" applyBorder="1" applyAlignment="1">
      <alignment horizontal="center"/>
    </xf>
    <xf numFmtId="14" fontId="4" fillId="5" borderId="4" xfId="0" applyNumberFormat="1" applyFont="1" applyFill="1" applyBorder="1" applyAlignment="1">
      <alignment horizontal="center"/>
    </xf>
    <xf numFmtId="14" fontId="0" fillId="5" borderId="4" xfId="0" applyNumberFormat="1" applyFill="1" applyBorder="1" applyAlignment="1">
      <alignment horizontal="center"/>
    </xf>
    <xf numFmtId="14" fontId="0" fillId="2" borderId="4" xfId="0" applyNumberFormat="1" applyFill="1" applyBorder="1" applyAlignment="1">
      <alignment horizontal="center"/>
    </xf>
    <xf numFmtId="14" fontId="0" fillId="2" borderId="28" xfId="0" applyNumberFormat="1" applyFill="1" applyBorder="1" applyAlignment="1">
      <alignment horizontal="center"/>
    </xf>
    <xf numFmtId="164" fontId="4" fillId="4" borderId="4" xfId="1" applyNumberFormat="1" applyFont="1" applyFill="1" applyBorder="1" applyAlignment="1">
      <alignment horizontal="center"/>
    </xf>
    <xf numFmtId="0" fontId="9" fillId="3" borderId="21" xfId="0" applyFont="1" applyFill="1" applyBorder="1" applyAlignment="1">
      <alignment horizontal="center"/>
    </xf>
    <xf numFmtId="1" fontId="0" fillId="0" borderId="0" xfId="0" applyNumberFormat="1" applyAlignment="1">
      <alignment horizontal="center"/>
    </xf>
    <xf numFmtId="0" fontId="9" fillId="3" borderId="0" xfId="0" applyFont="1" applyFill="1" applyAlignment="1">
      <alignment horizontal="center"/>
    </xf>
    <xf numFmtId="0" fontId="0" fillId="0" borderId="0" xfId="0" applyAlignment="1">
      <alignment horizontal="center"/>
    </xf>
  </cellXfs>
  <cellStyles count="3">
    <cellStyle name="Normal" xfId="0" builtinId="0"/>
    <cellStyle name="Normal 2" xfId="2" xr:uid="{FCEAAEBF-16ED-43BE-925E-DC6B3D636B25}"/>
    <cellStyle name="Percent" xfId="1" builtinId="5"/>
  </cellStyles>
  <dxfs count="26">
    <dxf>
      <alignment horizontal="center"/>
    </dxf>
    <dxf>
      <alignment horizontal="center"/>
    </dxf>
    <dxf>
      <numFmt numFmtId="164" formatCode="0.0%"/>
    </dxf>
    <dxf>
      <numFmt numFmtId="164" formatCode="0.0%"/>
    </dxf>
    <dxf>
      <numFmt numFmtId="164" formatCode="0.0%"/>
    </dxf>
    <dxf>
      <alignment horizontal="center"/>
    </dxf>
    <dxf>
      <alignment horizontal="center"/>
    </dxf>
    <dxf>
      <numFmt numFmtId="164" formatCode="0.0%"/>
    </dxf>
    <dxf>
      <alignment horizontal="center"/>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numFmt numFmtId="19" formatCode="m/d/yyyy"/>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'3yr IRR Build Up'!$AQ$20</c:f>
          <c:strCache>
            <c:ptCount val="1"/>
            <c:pt idx="0">
              <c:v>US ODCE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dPt>
            <c:idx val="1"/>
            <c:invertIfNegative val="0"/>
            <c:bubble3D val="0"/>
            <c:spPr>
              <a:noFill/>
              <a:ln>
                <a:noFill/>
              </a:ln>
              <a:effectLst/>
            </c:spPr>
            <c:extLst>
              <c:ext xmlns:c16="http://schemas.microsoft.com/office/drawing/2014/chart" uri="{C3380CC4-5D6E-409C-BE32-E72D297353CC}">
                <c16:uniqueId val="{00000002-D339-480C-8725-E5805E7D40FD}"/>
              </c:ext>
            </c:extLst>
          </c:dPt>
          <c:dPt>
            <c:idx val="3"/>
            <c:invertIfNegative val="0"/>
            <c:bubble3D val="0"/>
            <c:spPr>
              <a:noFill/>
              <a:ln>
                <a:noFill/>
              </a:ln>
              <a:effectLst/>
            </c:spPr>
            <c:extLst>
              <c:ext xmlns:c16="http://schemas.microsoft.com/office/drawing/2014/chart" uri="{C3380CC4-5D6E-409C-BE32-E72D297353CC}">
                <c16:uniqueId val="{0000000B-1A63-44EA-A223-29ECE2B45FD7}"/>
              </c:ext>
            </c:extLst>
          </c:dPt>
          <c:dPt>
            <c:idx val="5"/>
            <c:invertIfNegative val="0"/>
            <c:bubble3D val="0"/>
            <c:spPr>
              <a:noFill/>
              <a:ln>
                <a:noFill/>
              </a:ln>
              <a:effectLst/>
            </c:spPr>
            <c:extLst>
              <c:ext xmlns:c16="http://schemas.microsoft.com/office/drawing/2014/chart" uri="{C3380CC4-5D6E-409C-BE32-E72D297353CC}">
                <c16:uniqueId val="{00000004-D339-480C-8725-E5805E7D40FD}"/>
              </c:ext>
            </c:extLst>
          </c:dPt>
          <c:dPt>
            <c:idx val="7"/>
            <c:invertIfNegative val="0"/>
            <c:bubble3D val="0"/>
            <c:spPr>
              <a:noFill/>
              <a:ln>
                <a:noFill/>
              </a:ln>
              <a:effectLst/>
            </c:spPr>
            <c:extLst>
              <c:ext xmlns:c16="http://schemas.microsoft.com/office/drawing/2014/chart" uri="{C3380CC4-5D6E-409C-BE32-E72D297353CC}">
                <c16:uniqueId val="{00000007-A285-4FF5-8696-DB9909F4980E}"/>
              </c:ext>
            </c:extLst>
          </c:dPt>
          <c:dPt>
            <c:idx val="9"/>
            <c:invertIfNegative val="0"/>
            <c:bubble3D val="0"/>
            <c:spPr>
              <a:noFill/>
              <a:ln>
                <a:noFill/>
              </a:ln>
              <a:effectLst/>
            </c:spPr>
            <c:extLst>
              <c:ext xmlns:c16="http://schemas.microsoft.com/office/drawing/2014/chart" uri="{C3380CC4-5D6E-409C-BE32-E72D297353CC}">
                <c16:uniqueId val="{0000000D-1A63-44EA-A223-29ECE2B45FD7}"/>
              </c:ext>
            </c:extLst>
          </c:dPt>
          <c:dPt>
            <c:idx val="11"/>
            <c:invertIfNegative val="0"/>
            <c:bubble3D val="0"/>
            <c:spPr>
              <a:noFill/>
              <a:ln>
                <a:noFill/>
              </a:ln>
              <a:effectLst/>
            </c:spPr>
            <c:extLst>
              <c:ext xmlns:c16="http://schemas.microsoft.com/office/drawing/2014/chart" uri="{C3380CC4-5D6E-409C-BE32-E72D297353CC}">
                <c16:uniqueId val="{0000000F-1A63-44EA-A223-29ECE2B45FD7}"/>
              </c:ext>
            </c:extLst>
          </c:dPt>
          <c:dLbls>
            <c:dLbl>
              <c:idx val="1"/>
              <c:delete val="1"/>
              <c:extLst>
                <c:ext xmlns:c15="http://schemas.microsoft.com/office/drawing/2012/chart" uri="{CE6537A1-D6FC-4f65-9D91-7224C49458BB}"/>
                <c:ext xmlns:c16="http://schemas.microsoft.com/office/drawing/2014/chart" uri="{C3380CC4-5D6E-409C-BE32-E72D297353CC}">
                  <c16:uniqueId val="{00000002-D339-480C-8725-E5805E7D40FD}"/>
                </c:ext>
              </c:extLst>
            </c:dLbl>
            <c:dLbl>
              <c:idx val="3"/>
              <c:delete val="1"/>
              <c:extLst>
                <c:ext xmlns:c15="http://schemas.microsoft.com/office/drawing/2012/chart" uri="{CE6537A1-D6FC-4f65-9D91-7224C49458BB}"/>
                <c:ext xmlns:c16="http://schemas.microsoft.com/office/drawing/2014/chart" uri="{C3380CC4-5D6E-409C-BE32-E72D297353CC}">
                  <c16:uniqueId val="{0000000B-1A63-44EA-A223-29ECE2B45FD7}"/>
                </c:ext>
              </c:extLst>
            </c:dLbl>
            <c:dLbl>
              <c:idx val="5"/>
              <c:delete val="1"/>
              <c:extLst>
                <c:ext xmlns:c15="http://schemas.microsoft.com/office/drawing/2012/chart" uri="{CE6537A1-D6FC-4f65-9D91-7224C49458BB}"/>
                <c:ext xmlns:c16="http://schemas.microsoft.com/office/drawing/2014/chart" uri="{C3380CC4-5D6E-409C-BE32-E72D297353CC}">
                  <c16:uniqueId val="{00000004-D339-480C-8725-E5805E7D40FD}"/>
                </c:ext>
              </c:extLst>
            </c:dLbl>
            <c:dLbl>
              <c:idx val="7"/>
              <c:delete val="1"/>
              <c:extLst>
                <c:ext xmlns:c15="http://schemas.microsoft.com/office/drawing/2012/chart" uri="{CE6537A1-D6FC-4f65-9D91-7224C49458BB}"/>
                <c:ext xmlns:c16="http://schemas.microsoft.com/office/drawing/2014/chart" uri="{C3380CC4-5D6E-409C-BE32-E72D297353CC}">
                  <c16:uniqueId val="{00000007-A285-4FF5-8696-DB9909F4980E}"/>
                </c:ext>
              </c:extLst>
            </c:dLbl>
            <c:dLbl>
              <c:idx val="9"/>
              <c:delete val="1"/>
              <c:extLst>
                <c:ext xmlns:c15="http://schemas.microsoft.com/office/drawing/2012/chart" uri="{CE6537A1-D6FC-4f65-9D91-7224C49458BB}"/>
                <c:ext xmlns:c16="http://schemas.microsoft.com/office/drawing/2014/chart" uri="{C3380CC4-5D6E-409C-BE32-E72D297353CC}">
                  <c16:uniqueId val="{0000000D-1A63-44EA-A223-29ECE2B45FD7}"/>
                </c:ext>
              </c:extLst>
            </c:dLbl>
            <c:dLbl>
              <c:idx val="11"/>
              <c:delete val="1"/>
              <c:extLst>
                <c:ext xmlns:c15="http://schemas.microsoft.com/office/drawing/2012/chart" uri="{CE6537A1-D6FC-4f65-9D91-7224C49458BB}"/>
                <c:ext xmlns:c16="http://schemas.microsoft.com/office/drawing/2014/chart" uri="{C3380CC4-5D6E-409C-BE32-E72D297353CC}">
                  <c16:uniqueId val="{0000000F-1A63-44EA-A223-29ECE2B45F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'3yr IRR Build Up'!$AM$22:$AM$34</c:f>
              <c:strCache>
                <c:ptCount val="13"/>
                <c:pt idx="0">
                  <c:v>Nom Yield</c:v>
                </c:pt>
                <c:pt idx="1">
                  <c:v>Capex</c:v>
                </c:pt>
                <c:pt idx="2">
                  <c:v>Econ Yield</c:v>
                </c:pt>
                <c:pt idx="3">
                  <c:v>Exit Adj</c:v>
                </c:pt>
                <c:pt idx="4">
                  <c:v>Exit Cap</c:v>
                </c:pt>
                <c:pt idx="5">
                  <c:v>3yr CAGR</c:v>
                </c:pt>
                <c:pt idx="6">
                  <c:v>3yr Unlev IRR</c:v>
                </c:pt>
                <c:pt idx="7">
                  <c:v>LTV Impact</c:v>
                </c:pt>
                <c:pt idx="8">
                  <c:v>3yr Lev IRR</c:v>
                </c:pt>
                <c:pt idx="9">
                  <c:v>Non-Core</c:v>
                </c:pt>
                <c:pt idx="10">
                  <c:v>3yr Gross IRR</c:v>
                </c:pt>
                <c:pt idx="11">
                  <c:v>Fee Drag</c:v>
                </c:pt>
                <c:pt idx="12">
                  <c:v>3yr Net IRR</c:v>
                </c:pt>
              </c:strCache>
            </c:strRef>
          </c:cat>
          <c:val>
            <c:numRef>
              <c:f>'3yr IRR Build Up'!$AN$22:$AN$34</c:f>
              <c:numCache>
                <c:formatCode>0.0%</c:formatCode>
                <c:ptCount val="13"/>
                <c:pt idx="0">
                  <c:v>4.6851524508049566E-2</c:v>
                </c:pt>
                <c:pt idx="1">
                  <c:v>3.8082892731924521E-2</c:v>
                </c:pt>
                <c:pt idx="2">
                  <c:v>3.8082892731924521E-2</c:v>
                </c:pt>
                <c:pt idx="3">
                  <c:v>0</c:v>
                </c:pt>
                <c:pt idx="4">
                  <c:v>0</c:v>
                </c:pt>
                <c:pt idx="5">
                  <c:v>3.8082892731924521E-2</c:v>
                </c:pt>
                <c:pt idx="6">
                  <c:v>2.7500883435020995E-2</c:v>
                </c:pt>
                <c:pt idx="7">
                  <c:v>2.7500883435020995E-2</c:v>
                </c:pt>
                <c:pt idx="8">
                  <c:v>4.6739611105827444E-2</c:v>
                </c:pt>
                <c:pt idx="9">
                  <c:v>4.6739611105827444E-2</c:v>
                </c:pt>
                <c:pt idx="10">
                  <c:v>3.6152213132110461E-3</c:v>
                </c:pt>
                <c:pt idx="11">
                  <c:v>0.01</c:v>
                </c:pt>
                <c:pt idx="12">
                  <c:v>0.01</c:v>
                </c:pt>
              </c:numCache>
            </c:numRef>
          </c:val>
          <c:extLst>
            <c:ext xmlns:c16="http://schemas.microsoft.com/office/drawing/2014/chart" uri="{C3380CC4-5D6E-409C-BE32-E72D297353CC}">
              <c16:uniqueId val="{00000000-D339-480C-8725-E5805E7D40FD}"/>
            </c:ext>
          </c:extLst>
        </c:ser>
        <c:ser>
          <c:idx val="1"/>
          <c:order val="1"/>
          <c:spPr>
            <a:solidFill>
              <a:schemeClr val="accent2"/>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C-01D3-403E-AB99-533BFD503B4B}"/>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D-01D3-403E-AB99-533BFD503B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'3yr IRR Build Up'!$AM$22:$AM$34</c:f>
              <c:strCache>
                <c:ptCount val="13"/>
                <c:pt idx="0">
                  <c:v>Nom Yield</c:v>
                </c:pt>
                <c:pt idx="1">
                  <c:v>Capex</c:v>
                </c:pt>
                <c:pt idx="2">
                  <c:v>Econ Yield</c:v>
                </c:pt>
                <c:pt idx="3">
                  <c:v>Exit Adj</c:v>
                </c:pt>
                <c:pt idx="4">
                  <c:v>Exit Cap</c:v>
                </c:pt>
                <c:pt idx="5">
                  <c:v>3yr CAGR</c:v>
                </c:pt>
                <c:pt idx="6">
                  <c:v>3yr Unlev IRR</c:v>
                </c:pt>
                <c:pt idx="7">
                  <c:v>LTV Impact</c:v>
                </c:pt>
                <c:pt idx="8">
                  <c:v>3yr Lev IRR</c:v>
                </c:pt>
                <c:pt idx="9">
                  <c:v>Non-Core</c:v>
                </c:pt>
                <c:pt idx="10">
                  <c:v>3yr Gross IRR</c:v>
                </c:pt>
                <c:pt idx="11">
                  <c:v>Fee Drag</c:v>
                </c:pt>
                <c:pt idx="12">
                  <c:v>3yr Net IRR</c:v>
                </c:pt>
              </c:strCache>
            </c:strRef>
          </c:cat>
          <c:val>
            <c:numRef>
              <c:f>'3yr IRR Build Up'!$AO$22:$AO$34</c:f>
              <c:numCache>
                <c:formatCode>0.0%</c:formatCode>
                <c:ptCount val="13"/>
                <c:pt idx="1">
                  <c:v>8.7686317761250451E-3</c:v>
                </c:pt>
                <c:pt idx="3">
                  <c:v>3.8082892731924521E-2</c:v>
                </c:pt>
                <c:pt idx="5">
                  <c:v>2.6186968981795324E-2</c:v>
                </c:pt>
                <c:pt idx="7">
                  <c:v>1.9238727670806449E-2</c:v>
                </c:pt>
                <c:pt idx="9">
                  <c:v>7.1136320886439924E-2</c:v>
                </c:pt>
                <c:pt idx="11" formatCode="0.00%">
                  <c:v>7.4751542199650967E-2</c:v>
                </c:pt>
              </c:numCache>
            </c:numRef>
          </c:val>
          <c:extLst>
            <c:ext xmlns:c16="http://schemas.microsoft.com/office/drawing/2014/chart" uri="{C3380CC4-5D6E-409C-BE32-E72D297353CC}">
              <c16:uniqueId val="{00000001-D339-480C-8725-E5805E7D40FD}"/>
            </c:ext>
          </c:extLst>
        </c:ser>
        <c:dLbls>
          <c:showLegendKey val="0"/>
          <c:showVal val="0"/>
          <c:showCatName val="0"/>
          <c:showSerName val="0"/>
          <c:showPercent val="0"/>
          <c:showBubbleSize val="0"/>
        </c:dLbls>
        <c:gapWidth val="150"/>
        <c:overlap val="100"/>
        <c:axId val="663179672"/>
        <c:axId val="663180752"/>
      </c:barChart>
      <c:catAx>
        <c:axId val="663179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80752"/>
        <c:crosses val="autoZero"/>
        <c:auto val="1"/>
        <c:lblAlgn val="ctr"/>
        <c:lblOffset val="100"/>
        <c:noMultiLvlLbl val="0"/>
      </c:catAx>
      <c:valAx>
        <c:axId val="6631807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79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Forecast Model July 2025_Transaction Cap Rates.xlsx]3yr IRR Build Up!PivotTable1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'3yr IRR Build Up'!$F$120</c:f>
              <c:strCache>
                <c:ptCount val="1"/>
                <c:pt idx="0">
                  <c:v>Total</c:v>
                </c:pt>
              </c:strCache>
            </c:strRef>
          </c:tx>
          <c:spPr>
            <a:solidFill>
              <a:schemeClr val="accent1"/>
            </a:solidFill>
            <a:ln>
              <a:noFill/>
            </a:ln>
            <a:effectLst/>
          </c:spPr>
          <c:invertIfNegative val="0"/>
          <c:cat>
            <c:strRef>
              <c:f>'3yr IRR Build Up'!$E$121:$E$142</c:f>
              <c:strCache>
                <c:ptCount val="21"/>
                <c:pt idx="0">
                  <c:v>Senior Housing</c:v>
                </c:pt>
                <c:pt idx="1">
                  <c:v>Cold Storage</c:v>
                </c:pt>
                <c:pt idx="2">
                  <c:v>IOS</c:v>
                </c:pt>
                <c:pt idx="3">
                  <c:v>Retail</c:v>
                </c:pt>
                <c:pt idx="4">
                  <c:v>NNN</c:v>
                </c:pt>
                <c:pt idx="5">
                  <c:v>Industrial</c:v>
                </c:pt>
                <c:pt idx="6">
                  <c:v>Medical Office</c:v>
                </c:pt>
                <c:pt idx="7">
                  <c:v>Data Center</c:v>
                </c:pt>
                <c:pt idx="8">
                  <c:v>Alternative</c:v>
                </c:pt>
                <c:pt idx="9">
                  <c:v>Affordable</c:v>
                </c:pt>
                <c:pt idx="10">
                  <c:v>Student Housing</c:v>
                </c:pt>
                <c:pt idx="11">
                  <c:v>Single Family Rental</c:v>
                </c:pt>
                <c:pt idx="12">
                  <c:v>Manufactured Housing</c:v>
                </c:pt>
                <c:pt idx="13">
                  <c:v>Core Plus</c:v>
                </c:pt>
                <c:pt idx="14">
                  <c:v>ODCE</c:v>
                </c:pt>
                <c:pt idx="15">
                  <c:v>Apartment</c:v>
                </c:pt>
                <c:pt idx="16">
                  <c:v>Life Sciences</c:v>
                </c:pt>
                <c:pt idx="17">
                  <c:v>Value</c:v>
                </c:pt>
                <c:pt idx="18">
                  <c:v>Self Storage</c:v>
                </c:pt>
                <c:pt idx="19">
                  <c:v>Office</c:v>
                </c:pt>
                <c:pt idx="20">
                  <c:v>(blank)</c:v>
                </c:pt>
              </c:strCache>
            </c:strRef>
          </c:cat>
          <c:val>
            <c:numRef>
              <c:f>'3yr IRR Build Up'!$F$121:$F$142</c:f>
              <c:numCache>
                <c:formatCode>0.0%</c:formatCode>
                <c:ptCount val="21"/>
                <c:pt idx="0">
                  <c:v>0.18338130538968067</c:v>
                </c:pt>
                <c:pt idx="1">
                  <c:v>0.10843158424001498</c:v>
                </c:pt>
                <c:pt idx="2">
                  <c:v>9.1612258238571442E-2</c:v>
                </c:pt>
                <c:pt idx="3">
                  <c:v>9.1139118537969077E-2</c:v>
                </c:pt>
                <c:pt idx="4">
                  <c:v>8.8245301358716555E-2</c:v>
                </c:pt>
                <c:pt idx="5">
                  <c:v>8.4876818077514571E-2</c:v>
                </c:pt>
                <c:pt idx="6">
                  <c:v>8.1081919999990149E-2</c:v>
                </c:pt>
                <c:pt idx="7">
                  <c:v>8.0502758630165205E-2</c:v>
                </c:pt>
                <c:pt idx="8">
                  <c:v>8.0151431233560499E-2</c:v>
                </c:pt>
                <c:pt idx="9">
                  <c:v>7.6041171073199632E-2</c:v>
                </c:pt>
                <c:pt idx="10">
                  <c:v>7.5841884548685901E-2</c:v>
                </c:pt>
                <c:pt idx="11">
                  <c:v>7.2401395313258732E-2</c:v>
                </c:pt>
                <c:pt idx="12">
                  <c:v>6.9515199999542698E-2</c:v>
                </c:pt>
                <c:pt idx="13">
                  <c:v>6.9301893862501851E-2</c:v>
                </c:pt>
                <c:pt idx="14">
                  <c:v>6.6668957311717403E-2</c:v>
                </c:pt>
                <c:pt idx="15">
                  <c:v>6.3780465041323176E-2</c:v>
                </c:pt>
                <c:pt idx="16">
                  <c:v>5.5405290597523971E-2</c:v>
                </c:pt>
                <c:pt idx="17">
                  <c:v>5.5137343282949836E-2</c:v>
                </c:pt>
                <c:pt idx="18">
                  <c:v>4.7525599474333102E-2</c:v>
                </c:pt>
                <c:pt idx="19">
                  <c:v>2.0245370050899103E-2</c:v>
                </c:pt>
              </c:numCache>
            </c:numRef>
          </c:val>
          <c:extLst>
            <c:ext xmlns:c16="http://schemas.microsoft.com/office/drawing/2014/chart" uri="{C3380CC4-5D6E-409C-BE32-E72D297353CC}">
              <c16:uniqueId val="{00000000-6F1C-4897-9CA0-9D9218324326}"/>
            </c:ext>
          </c:extLst>
        </c:ser>
        <c:dLbls>
          <c:showLegendKey val="0"/>
          <c:showVal val="0"/>
          <c:showCatName val="0"/>
          <c:showSerName val="0"/>
          <c:showPercent val="0"/>
          <c:showBubbleSize val="0"/>
        </c:dLbls>
        <c:gapWidth val="182"/>
        <c:axId val="612814144"/>
        <c:axId val="612818464"/>
      </c:barChart>
      <c:catAx>
        <c:axId val="61281414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818464"/>
        <c:crosses val="autoZero"/>
        <c:auto val="1"/>
        <c:lblAlgn val="ctr"/>
        <c:lblOffset val="100"/>
        <c:noMultiLvlLbl val="0"/>
      </c:catAx>
      <c:valAx>
        <c:axId val="612818464"/>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814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Forecast Model July 2025_Transaction Cap Rates.xlsx]3yr IRR Build Up!PivotTable2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'3yr IRR Build Up'!$F$192</c:f>
              <c:strCache>
                <c:ptCount val="1"/>
                <c:pt idx="0">
                  <c:v>Total</c:v>
                </c:pt>
              </c:strCache>
            </c:strRef>
          </c:tx>
          <c:spPr>
            <a:solidFill>
              <a:schemeClr val="accent1"/>
            </a:solidFill>
            <a:ln>
              <a:noFill/>
            </a:ln>
            <a:effectLst/>
          </c:spPr>
          <c:invertIfNegative val="0"/>
          <c:cat>
            <c:multiLvlStrRef>
              <c:f>'3yr IRR Build Up'!$E$193:$E$211</c:f>
              <c:multiLvlStrCache>
                <c:ptCount val="14"/>
                <c:lvl>
                  <c:pt idx="0">
                    <c:v>Residential</c:v>
                  </c:pt>
                  <c:pt idx="1">
                    <c:v>Industrial</c:v>
                  </c:pt>
                  <c:pt idx="2">
                    <c:v>Healthcare</c:v>
                  </c:pt>
                  <c:pt idx="3">
                    <c:v>Retail</c:v>
                  </c:pt>
                  <c:pt idx="4">
                    <c:v>Office</c:v>
                  </c:pt>
                  <c:pt idx="5">
                    <c:v>Retail</c:v>
                  </c:pt>
                  <c:pt idx="6">
                    <c:v>Industrial</c:v>
                  </c:pt>
                  <c:pt idx="7">
                    <c:v>Office</c:v>
                  </c:pt>
                  <c:pt idx="8">
                    <c:v>Industrial</c:v>
                  </c:pt>
                  <c:pt idx="9">
                    <c:v>Retail</c:v>
                  </c:pt>
                  <c:pt idx="10">
                    <c:v>Office</c:v>
                  </c:pt>
                  <c:pt idx="11">
                    <c:v>Office</c:v>
                  </c:pt>
                  <c:pt idx="12">
                    <c:v>Residential</c:v>
                  </c:pt>
                  <c:pt idx="13">
                    <c:v>Industrial</c:v>
                  </c:pt>
                </c:lvl>
                <c:lvl>
                  <c:pt idx="0">
                    <c:v>Australia</c:v>
                  </c:pt>
                  <c:pt idx="5">
                    <c:v>South Korea</c:v>
                  </c:pt>
                  <c:pt idx="8">
                    <c:v>Singapore</c:v>
                  </c:pt>
                  <c:pt idx="11">
                    <c:v>Japan</c:v>
                  </c:pt>
                </c:lvl>
              </c:multiLvlStrCache>
            </c:multiLvlStrRef>
          </c:cat>
          <c:val>
            <c:numRef>
              <c:f>'3yr IRR Build Up'!$F$193:$F$211</c:f>
              <c:numCache>
                <c:formatCode>0.0%</c:formatCode>
                <c:ptCount val="14"/>
                <c:pt idx="0">
                  <c:v>8.3807866198017722E-2</c:v>
                </c:pt>
                <c:pt idx="1">
                  <c:v>7.9763795596114864E-2</c:v>
                </c:pt>
                <c:pt idx="2">
                  <c:v>7.6890624999953694E-2</c:v>
                </c:pt>
                <c:pt idx="3">
                  <c:v>6.3606597920982E-2</c:v>
                </c:pt>
                <c:pt idx="4">
                  <c:v>6.2873030854561585E-2</c:v>
                </c:pt>
                <c:pt idx="5">
                  <c:v>7.2193499999799071E-2</c:v>
                </c:pt>
                <c:pt idx="6">
                  <c:v>6.5339514954922517E-2</c:v>
                </c:pt>
                <c:pt idx="7">
                  <c:v>6.13099999971225E-2</c:v>
                </c:pt>
                <c:pt idx="8">
                  <c:v>6.5576230135493185E-2</c:v>
                </c:pt>
                <c:pt idx="9">
                  <c:v>6.3287499998147423E-2</c:v>
                </c:pt>
                <c:pt idx="10">
                  <c:v>5.3506999999999971E-2</c:v>
                </c:pt>
                <c:pt idx="11">
                  <c:v>6.4927946753733812E-2</c:v>
                </c:pt>
                <c:pt idx="12">
                  <c:v>6.0022154959355145E-2</c:v>
                </c:pt>
                <c:pt idx="13">
                  <c:v>5.3845843522073222E-2</c:v>
                </c:pt>
              </c:numCache>
            </c:numRef>
          </c:val>
          <c:extLst>
            <c:ext xmlns:c16="http://schemas.microsoft.com/office/drawing/2014/chart" uri="{C3380CC4-5D6E-409C-BE32-E72D297353CC}">
              <c16:uniqueId val="{00000000-C36E-4F5E-A210-5CBA2E37CF84}"/>
            </c:ext>
          </c:extLst>
        </c:ser>
        <c:dLbls>
          <c:showLegendKey val="0"/>
          <c:showVal val="0"/>
          <c:showCatName val="0"/>
          <c:showSerName val="0"/>
          <c:showPercent val="0"/>
          <c:showBubbleSize val="0"/>
        </c:dLbls>
        <c:gapWidth val="182"/>
        <c:axId val="761970096"/>
        <c:axId val="761970456"/>
      </c:barChart>
      <c:catAx>
        <c:axId val="761970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970456"/>
        <c:crosses val="autoZero"/>
        <c:auto val="1"/>
        <c:lblAlgn val="ctr"/>
        <c:lblOffset val="100"/>
        <c:noMultiLvlLbl val="0"/>
      </c:catAx>
      <c:valAx>
        <c:axId val="761970456"/>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97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Forecast Model July 2025_Transaction Cap Rates.xlsx]3yr IRR Build Up!PivotTable8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'3yr IRR Build Up'!$F$154</c:f>
              <c:strCache>
                <c:ptCount val="1"/>
                <c:pt idx="0">
                  <c:v>Total</c:v>
                </c:pt>
              </c:strCache>
            </c:strRef>
          </c:tx>
          <c:spPr>
            <a:solidFill>
              <a:schemeClr val="accent1"/>
            </a:solidFill>
            <a:ln>
              <a:noFill/>
            </a:ln>
            <a:effectLst/>
          </c:spPr>
          <c:invertIfNegative val="0"/>
          <c:cat>
            <c:strRef>
              <c:f>'3yr IRR Build Up'!$E$155:$E$164</c:f>
              <c:strCache>
                <c:ptCount val="9"/>
                <c:pt idx="0">
                  <c:v>Data Center</c:v>
                </c:pt>
                <c:pt idx="1">
                  <c:v>Student Housing</c:v>
                </c:pt>
                <c:pt idx="2">
                  <c:v>Ind</c:v>
                </c:pt>
                <c:pt idx="3">
                  <c:v>Res</c:v>
                </c:pt>
                <c:pt idx="4">
                  <c:v>Self Storage</c:v>
                </c:pt>
                <c:pt idx="5">
                  <c:v>Healthcare</c:v>
                </c:pt>
                <c:pt idx="6">
                  <c:v>Ret</c:v>
                </c:pt>
                <c:pt idx="7">
                  <c:v>Life Science</c:v>
                </c:pt>
                <c:pt idx="8">
                  <c:v>Off</c:v>
                </c:pt>
              </c:strCache>
            </c:strRef>
          </c:cat>
          <c:val>
            <c:numRef>
              <c:f>'3yr IRR Build Up'!$F$155:$F$164</c:f>
              <c:numCache>
                <c:formatCode>0.0%</c:formatCode>
                <c:ptCount val="9"/>
                <c:pt idx="0">
                  <c:v>9.8889086697399708E-2</c:v>
                </c:pt>
                <c:pt idx="1">
                  <c:v>9.4991364247393184E-2</c:v>
                </c:pt>
                <c:pt idx="2">
                  <c:v>8.0370813841865729E-2</c:v>
                </c:pt>
                <c:pt idx="3">
                  <c:v>7.5324904714453744E-2</c:v>
                </c:pt>
                <c:pt idx="4">
                  <c:v>7.3401634125956461E-2</c:v>
                </c:pt>
                <c:pt idx="5">
                  <c:v>7.0104349999653426E-2</c:v>
                </c:pt>
                <c:pt idx="6">
                  <c:v>6.6012986921005545E-2</c:v>
                </c:pt>
                <c:pt idx="7">
                  <c:v>6.4879999998692872E-2</c:v>
                </c:pt>
                <c:pt idx="8">
                  <c:v>4.5286327621554046E-2</c:v>
                </c:pt>
              </c:numCache>
            </c:numRef>
          </c:val>
          <c:extLst>
            <c:ext xmlns:c16="http://schemas.microsoft.com/office/drawing/2014/chart" uri="{C3380CC4-5D6E-409C-BE32-E72D297353CC}">
              <c16:uniqueId val="{00000000-103F-4A37-B5F1-42BEDE6A0D8E}"/>
            </c:ext>
          </c:extLst>
        </c:ser>
        <c:dLbls>
          <c:showLegendKey val="0"/>
          <c:showVal val="0"/>
          <c:showCatName val="0"/>
          <c:showSerName val="0"/>
          <c:showPercent val="0"/>
          <c:showBubbleSize val="0"/>
        </c:dLbls>
        <c:gapWidth val="182"/>
        <c:axId val="902730392"/>
        <c:axId val="902728232"/>
      </c:barChart>
      <c:catAx>
        <c:axId val="902730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728232"/>
        <c:crosses val="autoZero"/>
        <c:auto val="1"/>
        <c:lblAlgn val="ctr"/>
        <c:lblOffset val="100"/>
        <c:noMultiLvlLbl val="0"/>
      </c:catAx>
      <c:valAx>
        <c:axId val="9027282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730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Forecast Model July 2025_Transaction Cap Rates.xlsx]3yr IRR Build Up!PivotTable9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'3yr IRR Build Up'!$F$173</c:f>
              <c:strCache>
                <c:ptCount val="1"/>
                <c:pt idx="0">
                  <c:v>Total</c:v>
                </c:pt>
              </c:strCache>
            </c:strRef>
          </c:tx>
          <c:spPr>
            <a:solidFill>
              <a:schemeClr val="accent1"/>
            </a:solidFill>
            <a:ln>
              <a:noFill/>
            </a:ln>
            <a:effectLst/>
          </c:spPr>
          <c:invertIfNegative val="0"/>
          <c:cat>
            <c:strRef>
              <c:f>'3yr IRR Build Up'!$E$174:$E$183</c:f>
              <c:strCache>
                <c:ptCount val="9"/>
                <c:pt idx="0">
                  <c:v>Ind</c:v>
                </c:pt>
                <c:pt idx="1">
                  <c:v>Net Lease</c:v>
                </c:pt>
                <c:pt idx="2">
                  <c:v>Self Storage</c:v>
                </c:pt>
                <c:pt idx="3">
                  <c:v>Healthcare</c:v>
                </c:pt>
                <c:pt idx="4">
                  <c:v>Ret</c:v>
                </c:pt>
                <c:pt idx="5">
                  <c:v>Res</c:v>
                </c:pt>
                <c:pt idx="6">
                  <c:v>Student Housing</c:v>
                </c:pt>
                <c:pt idx="7">
                  <c:v>Off</c:v>
                </c:pt>
                <c:pt idx="8">
                  <c:v>Life Science</c:v>
                </c:pt>
              </c:strCache>
            </c:strRef>
          </c:cat>
          <c:val>
            <c:numRef>
              <c:f>'3yr IRR Build Up'!$F$174:$F$183</c:f>
              <c:numCache>
                <c:formatCode>0.0%</c:formatCode>
                <c:ptCount val="9"/>
                <c:pt idx="0">
                  <c:v>8.5889912913901023E-2</c:v>
                </c:pt>
                <c:pt idx="1">
                  <c:v>8.1169961480693997E-2</c:v>
                </c:pt>
                <c:pt idx="2">
                  <c:v>8.1038397552194663E-2</c:v>
                </c:pt>
                <c:pt idx="3">
                  <c:v>7.9401860835769389E-2</c:v>
                </c:pt>
                <c:pt idx="4">
                  <c:v>7.8394482337061699E-2</c:v>
                </c:pt>
                <c:pt idx="5">
                  <c:v>7.7437448876555903E-2</c:v>
                </c:pt>
                <c:pt idx="6">
                  <c:v>7.7121095331621925E-2</c:v>
                </c:pt>
                <c:pt idx="7">
                  <c:v>4.0416344512868463E-2</c:v>
                </c:pt>
                <c:pt idx="8">
                  <c:v>3.3226899268311572E-2</c:v>
                </c:pt>
              </c:numCache>
            </c:numRef>
          </c:val>
          <c:extLst>
            <c:ext xmlns:c16="http://schemas.microsoft.com/office/drawing/2014/chart" uri="{C3380CC4-5D6E-409C-BE32-E72D297353CC}">
              <c16:uniqueId val="{00000000-6E05-458C-B872-80CAD80E8F12}"/>
            </c:ext>
          </c:extLst>
        </c:ser>
        <c:dLbls>
          <c:showLegendKey val="0"/>
          <c:showVal val="0"/>
          <c:showCatName val="0"/>
          <c:showSerName val="0"/>
          <c:showPercent val="0"/>
          <c:showBubbleSize val="0"/>
        </c:dLbls>
        <c:gapWidth val="182"/>
        <c:axId val="529410144"/>
        <c:axId val="529423464"/>
      </c:barChart>
      <c:catAx>
        <c:axId val="52941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423464"/>
        <c:crosses val="autoZero"/>
        <c:auto val="1"/>
        <c:lblAlgn val="ctr"/>
        <c:lblOffset val="100"/>
        <c:noMultiLvlLbl val="0"/>
      </c:catAx>
      <c:valAx>
        <c:axId val="529423464"/>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41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 Sector Unlevered IRR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'3yr IRR Build Up'!$P$118</c:f>
              <c:strCache>
                <c:ptCount val="1"/>
                <c:pt idx="0">
                  <c:v>Downside</c:v>
                </c:pt>
              </c:strCache>
            </c:strRef>
          </c:tx>
          <c:spPr>
            <a:ln w="19050" cap="rnd">
              <a:noFill/>
              <a:round/>
            </a:ln>
            <a:effectLst/>
          </c:spPr>
          <c:marker>
            <c:symbol val="dash"/>
            <c:size val="10"/>
            <c:spPr>
              <a:solidFill>
                <a:srgbClr val="FF0000"/>
              </a:solidFill>
              <a:ln w="9525">
                <a:noFill/>
              </a:ln>
              <a:effectLst/>
            </c:spPr>
          </c:marker>
          <c:cat>
            <c:strRef>
              <c:f>'3yr IRR Build Up'!$O$119:$O$137</c:f>
              <c:strCache>
                <c:ptCount val="19"/>
                <c:pt idx="0">
                  <c:v>Senior Housing</c:v>
                </c:pt>
                <c:pt idx="1">
                  <c:v>Cold Storage</c:v>
                </c:pt>
                <c:pt idx="2">
                  <c:v>IOS</c:v>
                </c:pt>
                <c:pt idx="3">
                  <c:v>Retail</c:v>
                </c:pt>
                <c:pt idx="4">
                  <c:v>NNN</c:v>
                </c:pt>
                <c:pt idx="5">
                  <c:v>Industrial</c:v>
                </c:pt>
                <c:pt idx="6">
                  <c:v>Medical Office</c:v>
                </c:pt>
                <c:pt idx="7">
                  <c:v>Data Center</c:v>
                </c:pt>
                <c:pt idx="8">
                  <c:v>Alternative</c:v>
                </c:pt>
                <c:pt idx="9">
                  <c:v>Affordable</c:v>
                </c:pt>
                <c:pt idx="10">
                  <c:v>Student Housing</c:v>
                </c:pt>
                <c:pt idx="11">
                  <c:v>Single Family Rental</c:v>
                </c:pt>
                <c:pt idx="12">
                  <c:v>Manufactured Housing</c:v>
                </c:pt>
                <c:pt idx="13">
                  <c:v>Core Plus</c:v>
                </c:pt>
                <c:pt idx="14">
                  <c:v>ODCE</c:v>
                </c:pt>
                <c:pt idx="15">
                  <c:v>Apartment</c:v>
                </c:pt>
                <c:pt idx="16">
                  <c:v>Life Sciences</c:v>
                </c:pt>
                <c:pt idx="17">
                  <c:v>Value</c:v>
                </c:pt>
                <c:pt idx="18">
                  <c:v>Self Storage</c:v>
                </c:pt>
              </c:strCache>
            </c:strRef>
          </c:cat>
          <c:val>
            <c:numRef>
              <c:f>'3yr IRR Build Up'!$P$119:$P$137</c:f>
              <c:numCache>
                <c:formatCode>0.0%</c:formatCode>
                <c:ptCount val="19"/>
                <c:pt idx="0">
                  <c:v>0.14940581140275744</c:v>
                </c:pt>
                <c:pt idx="1">
                  <c:v>7.9845673446873544E-2</c:v>
                </c:pt>
                <c:pt idx="2">
                  <c:v>5.1569117973668144E-2</c:v>
                </c:pt>
                <c:pt idx="3">
                  <c:v>6.1547079136285099E-2</c:v>
                </c:pt>
                <c:pt idx="4">
                  <c:v>6.338000650564557E-2</c:v>
                </c:pt>
                <c:pt idx="5">
                  <c:v>4.0217722714136483E-2</c:v>
                </c:pt>
                <c:pt idx="6">
                  <c:v>4.8887107249342421E-2</c:v>
                </c:pt>
                <c:pt idx="7">
                  <c:v>5.2378819714499869E-2</c:v>
                </c:pt>
                <c:pt idx="8">
                  <c:v>4.4608232414815596E-2</c:v>
                </c:pt>
                <c:pt idx="9">
                  <c:v>4.1092552990332321E-2</c:v>
                </c:pt>
                <c:pt idx="10">
                  <c:v>4.1552459482956383E-2</c:v>
                </c:pt>
                <c:pt idx="11">
                  <c:v>3.4251420347506389E-2</c:v>
                </c:pt>
                <c:pt idx="12">
                  <c:v>1.6391057556489841E-2</c:v>
                </c:pt>
                <c:pt idx="13">
                  <c:v>3.1370837872604085E-2</c:v>
                </c:pt>
                <c:pt idx="14">
                  <c:v>2.6895777248329811E-2</c:v>
                </c:pt>
                <c:pt idx="15">
                  <c:v>2.6206620780418133E-2</c:v>
                </c:pt>
                <c:pt idx="16">
                  <c:v>9.7576353541006799E-3</c:v>
                </c:pt>
                <c:pt idx="17">
                  <c:v>1.1108427159618683E-2</c:v>
                </c:pt>
                <c:pt idx="18">
                  <c:v>1.1569740566713671E-2</c:v>
                </c:pt>
              </c:numCache>
            </c:numRef>
          </c:val>
          <c:smooth val="0"/>
          <c:extLst>
            <c:ext xmlns:c16="http://schemas.microsoft.com/office/drawing/2014/chart" uri="{C3380CC4-5D6E-409C-BE32-E72D297353CC}">
              <c16:uniqueId val="{00000000-2401-4CE8-927C-BFE289D00AD0}"/>
            </c:ext>
          </c:extLst>
        </c:ser>
        <c:ser>
          <c:idx val="1"/>
          <c:order val="1"/>
          <c:tx>
            <c:strRef>
              <c:f>'3yr IRR Build Up'!$Q$118</c:f>
              <c:strCache>
                <c:ptCount val="1"/>
                <c:pt idx="0">
                  <c:v>Base</c:v>
                </c:pt>
              </c:strCache>
            </c:strRef>
          </c:tx>
          <c:spPr>
            <a:ln w="19050" cap="rnd">
              <a:noFill/>
              <a:round/>
            </a:ln>
            <a:effectLst/>
          </c:spPr>
          <c:marker>
            <c:symbol val="dash"/>
            <c:size val="10"/>
            <c:spPr>
              <a:solidFill>
                <a:schemeClr val="bg1">
                  <a:lumMod val="85000"/>
                </a:schemeClr>
              </a:solidFill>
              <a:ln w="9525">
                <a:noFill/>
              </a:ln>
              <a:effectLst/>
            </c:spPr>
          </c:marker>
          <c:cat>
            <c:strRef>
              <c:f>'3yr IRR Build Up'!$O$119:$O$137</c:f>
              <c:strCache>
                <c:ptCount val="19"/>
                <c:pt idx="0">
                  <c:v>Senior Housing</c:v>
                </c:pt>
                <c:pt idx="1">
                  <c:v>Cold Storage</c:v>
                </c:pt>
                <c:pt idx="2">
                  <c:v>IOS</c:v>
                </c:pt>
                <c:pt idx="3">
                  <c:v>Retail</c:v>
                </c:pt>
                <c:pt idx="4">
                  <c:v>NNN</c:v>
                </c:pt>
                <c:pt idx="5">
                  <c:v>Industrial</c:v>
                </c:pt>
                <c:pt idx="6">
                  <c:v>Medical Office</c:v>
                </c:pt>
                <c:pt idx="7">
                  <c:v>Data Center</c:v>
                </c:pt>
                <c:pt idx="8">
                  <c:v>Alternative</c:v>
                </c:pt>
                <c:pt idx="9">
                  <c:v>Affordable</c:v>
                </c:pt>
                <c:pt idx="10">
                  <c:v>Student Housing</c:v>
                </c:pt>
                <c:pt idx="11">
                  <c:v>Single Family Rental</c:v>
                </c:pt>
                <c:pt idx="12">
                  <c:v>Manufactured Housing</c:v>
                </c:pt>
                <c:pt idx="13">
                  <c:v>Core Plus</c:v>
                </c:pt>
                <c:pt idx="14">
                  <c:v>ODCE</c:v>
                </c:pt>
                <c:pt idx="15">
                  <c:v>Apartment</c:v>
                </c:pt>
                <c:pt idx="16">
                  <c:v>Life Sciences</c:v>
                </c:pt>
                <c:pt idx="17">
                  <c:v>Value</c:v>
                </c:pt>
                <c:pt idx="18">
                  <c:v>Self Storage</c:v>
                </c:pt>
              </c:strCache>
            </c:strRef>
          </c:cat>
          <c:val>
            <c:numRef>
              <c:f>'3yr IRR Build Up'!$Q$119:$Q$137</c:f>
              <c:numCache>
                <c:formatCode>0.0%</c:formatCode>
                <c:ptCount val="19"/>
                <c:pt idx="0">
                  <c:v>0.18338130538968067</c:v>
                </c:pt>
                <c:pt idx="1">
                  <c:v>0.10843158424001498</c:v>
                </c:pt>
                <c:pt idx="2">
                  <c:v>9.1612258238571442E-2</c:v>
                </c:pt>
                <c:pt idx="3">
                  <c:v>9.1139118537969077E-2</c:v>
                </c:pt>
                <c:pt idx="4">
                  <c:v>8.8245301358716555E-2</c:v>
                </c:pt>
                <c:pt idx="5">
                  <c:v>8.4876818077514571E-2</c:v>
                </c:pt>
                <c:pt idx="6">
                  <c:v>8.1081919999990149E-2</c:v>
                </c:pt>
                <c:pt idx="7">
                  <c:v>8.0502758630165205E-2</c:v>
                </c:pt>
                <c:pt idx="8">
                  <c:v>8.0151431233560499E-2</c:v>
                </c:pt>
                <c:pt idx="9">
                  <c:v>7.6041171073199632E-2</c:v>
                </c:pt>
                <c:pt idx="10">
                  <c:v>7.5841884548685901E-2</c:v>
                </c:pt>
                <c:pt idx="11">
                  <c:v>7.2401395313258732E-2</c:v>
                </c:pt>
                <c:pt idx="12">
                  <c:v>6.9515199999542698E-2</c:v>
                </c:pt>
                <c:pt idx="13">
                  <c:v>6.9301893862501851E-2</c:v>
                </c:pt>
                <c:pt idx="14">
                  <c:v>6.6668957311717403E-2</c:v>
                </c:pt>
                <c:pt idx="15">
                  <c:v>6.3780465041323176E-2</c:v>
                </c:pt>
                <c:pt idx="16">
                  <c:v>5.5405290597523971E-2</c:v>
                </c:pt>
                <c:pt idx="17">
                  <c:v>5.5137343282949836E-2</c:v>
                </c:pt>
                <c:pt idx="18">
                  <c:v>4.7525599474333102E-2</c:v>
                </c:pt>
              </c:numCache>
            </c:numRef>
          </c:val>
          <c:smooth val="0"/>
          <c:extLst>
            <c:ext xmlns:c16="http://schemas.microsoft.com/office/drawing/2014/chart" uri="{C3380CC4-5D6E-409C-BE32-E72D297353CC}">
              <c16:uniqueId val="{00000001-2401-4CE8-927C-BFE289D00AD0}"/>
            </c:ext>
          </c:extLst>
        </c:ser>
        <c:ser>
          <c:idx val="2"/>
          <c:order val="2"/>
          <c:tx>
            <c:strRef>
              <c:f>'3yr IRR Build Up'!$R$118</c:f>
              <c:strCache>
                <c:ptCount val="1"/>
                <c:pt idx="0">
                  <c:v>Upside</c:v>
                </c:pt>
              </c:strCache>
            </c:strRef>
          </c:tx>
          <c:spPr>
            <a:ln w="19050" cap="rnd">
              <a:noFill/>
              <a:round/>
            </a:ln>
            <a:effectLst/>
          </c:spPr>
          <c:marker>
            <c:symbol val="dash"/>
            <c:size val="10"/>
            <c:spPr>
              <a:solidFill>
                <a:schemeClr val="accent6">
                  <a:lumMod val="75000"/>
                </a:schemeClr>
              </a:solidFill>
              <a:ln w="9525">
                <a:noFill/>
              </a:ln>
              <a:effectLst/>
            </c:spPr>
          </c:marker>
          <c:cat>
            <c:strRef>
              <c:f>'3yr IRR Build Up'!$O$119:$O$137</c:f>
              <c:strCache>
                <c:ptCount val="19"/>
                <c:pt idx="0">
                  <c:v>Senior Housing</c:v>
                </c:pt>
                <c:pt idx="1">
                  <c:v>Cold Storage</c:v>
                </c:pt>
                <c:pt idx="2">
                  <c:v>IOS</c:v>
                </c:pt>
                <c:pt idx="3">
                  <c:v>Retail</c:v>
                </c:pt>
                <c:pt idx="4">
                  <c:v>NNN</c:v>
                </c:pt>
                <c:pt idx="5">
                  <c:v>Industrial</c:v>
                </c:pt>
                <c:pt idx="6">
                  <c:v>Medical Office</c:v>
                </c:pt>
                <c:pt idx="7">
                  <c:v>Data Center</c:v>
                </c:pt>
                <c:pt idx="8">
                  <c:v>Alternative</c:v>
                </c:pt>
                <c:pt idx="9">
                  <c:v>Affordable</c:v>
                </c:pt>
                <c:pt idx="10">
                  <c:v>Student Housing</c:v>
                </c:pt>
                <c:pt idx="11">
                  <c:v>Single Family Rental</c:v>
                </c:pt>
                <c:pt idx="12">
                  <c:v>Manufactured Housing</c:v>
                </c:pt>
                <c:pt idx="13">
                  <c:v>Core Plus</c:v>
                </c:pt>
                <c:pt idx="14">
                  <c:v>ODCE</c:v>
                </c:pt>
                <c:pt idx="15">
                  <c:v>Apartment</c:v>
                </c:pt>
                <c:pt idx="16">
                  <c:v>Life Sciences</c:v>
                </c:pt>
                <c:pt idx="17">
                  <c:v>Value</c:v>
                </c:pt>
                <c:pt idx="18">
                  <c:v>Self Storage</c:v>
                </c:pt>
              </c:strCache>
            </c:strRef>
          </c:cat>
          <c:val>
            <c:numRef>
              <c:f>'3yr IRR Build Up'!$R$119:$R$137</c:f>
              <c:numCache>
                <c:formatCode>0.0%</c:formatCode>
                <c:ptCount val="19"/>
                <c:pt idx="0">
                  <c:v>0.22246462248708321</c:v>
                </c:pt>
                <c:pt idx="1">
                  <c:v>0.14087776452346845</c:v>
                </c:pt>
                <c:pt idx="2">
                  <c:v>0.1394285923243257</c:v>
                </c:pt>
                <c:pt idx="3">
                  <c:v>0.1249289483743703</c:v>
                </c:pt>
                <c:pt idx="4">
                  <c:v>0.11609351799946221</c:v>
                </c:pt>
                <c:pt idx="5">
                  <c:v>0.13937145381764315</c:v>
                </c:pt>
                <c:pt idx="6">
                  <c:v>0.118296773100389</c:v>
                </c:pt>
                <c:pt idx="7">
                  <c:v>0.11245698472934906</c:v>
                </c:pt>
                <c:pt idx="8">
                  <c:v>0.12183958875422718</c:v>
                </c:pt>
                <c:pt idx="9">
                  <c:v>0.1169499288883673</c:v>
                </c:pt>
                <c:pt idx="10">
                  <c:v>0.11586521542397477</c:v>
                </c:pt>
                <c:pt idx="11">
                  <c:v>0.1177129340747467</c:v>
                </c:pt>
                <c:pt idx="12">
                  <c:v>0.1371396256976225</c:v>
                </c:pt>
                <c:pt idx="13">
                  <c:v>0.11433245946670745</c:v>
                </c:pt>
                <c:pt idx="14">
                  <c:v>0.11429726299241594</c:v>
                </c:pt>
                <c:pt idx="15">
                  <c:v>0.10835332754105642</c:v>
                </c:pt>
                <c:pt idx="16">
                  <c:v>0.11167391859041631</c:v>
                </c:pt>
                <c:pt idx="17">
                  <c:v>0.10900570075607452</c:v>
                </c:pt>
                <c:pt idx="18">
                  <c:v>8.9973489678087937E-2</c:v>
                </c:pt>
              </c:numCache>
            </c:numRef>
          </c:val>
          <c:smooth val="0"/>
          <c:extLst>
            <c:ext xmlns:c16="http://schemas.microsoft.com/office/drawing/2014/chart" uri="{C3380CC4-5D6E-409C-BE32-E72D297353CC}">
              <c16:uniqueId val="{00000002-2401-4CE8-927C-BFE289D00AD0}"/>
            </c:ext>
          </c:extLst>
        </c:ser>
        <c:dLbls>
          <c:showLegendKey val="0"/>
          <c:showVal val="0"/>
          <c:showCatName val="0"/>
          <c:showSerName val="0"/>
          <c:showPercent val="0"/>
          <c:showBubbleSize val="0"/>
        </c:dLbls>
        <c:hiLowLines>
          <c:spPr>
            <a:ln w="25400" cap="flat" cmpd="sng" algn="ctr">
              <a:solidFill>
                <a:schemeClr val="bg1">
                  <a:lumMod val="75000"/>
                </a:schemeClr>
              </a:solidFill>
              <a:round/>
            </a:ln>
            <a:effectLst/>
          </c:spPr>
        </c:hiLowLines>
        <c:axId val="867555712"/>
        <c:axId val="867553912"/>
      </c:stockChart>
      <c:catAx>
        <c:axId val="8675557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553912"/>
        <c:crosses val="autoZero"/>
        <c:auto val="1"/>
        <c:lblAlgn val="ctr"/>
        <c:lblOffset val="100"/>
        <c:noMultiLvlLbl val="0"/>
      </c:catAx>
      <c:valAx>
        <c:axId val="8675539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5557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167640</xdr:colOff>
      <xdr:row>1</xdr:row>
      <xdr:rowOff>167640</xdr:rowOff>
    </xdr:from>
    <xdr:to>
      <xdr:col>11</xdr:col>
      <xdr:colOff>368046</xdr:colOff>
      <xdr:row>14</xdr:row>
      <xdr:rowOff>121920</xdr:rowOff>
    </xdr:to>
    <xdr:pic>
      <xdr:nvPicPr>
        <xdr:cNvPr id="2" name="Picture 1">
          <a:extLst>
            <a:ext uri="{FF2B5EF4-FFF2-40B4-BE49-F238E27FC236}">
              <a16:creationId xmlns:a16="http://schemas.microsoft.com/office/drawing/2014/main" id="{1F2D06CA-17EA-758F-3858-3AD88E679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 y="350520"/>
          <a:ext cx="5686806" cy="2331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41</xdr:col>
      <xdr:colOff>542032</xdr:colOff>
      <xdr:row>21</xdr:row>
      <xdr:rowOff>16708</xdr:rowOff>
    </xdr:from>
    <xdr:to>
      <xdr:col>57</xdr:col>
      <xdr:colOff>568038</xdr:colOff>
      <xdr:row>41</xdr:row>
      <xdr:rowOff>41564</xdr:rowOff>
    </xdr:to>
    <xdr:graphicFrame macro="">
      <xdr:nvGraphicFramePr>
        <xdr:cNvPr id="4" name="Chart 3">
          <a:extLst>
            <a:ext uri="{FF2B5EF4-FFF2-40B4-BE49-F238E27FC236}">
              <a16:creationId xmlns:a16="http://schemas.microsoft.com/office/drawing/2014/main" id="{92A7485F-8A1B-C361-4052-8D6C5A9B2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495300</xdr:colOff>
      <xdr:row>116</xdr:row>
      <xdr:rowOff>152400</xdr:rowOff>
    </xdr:from>
    <xdr:to>
      <xdr:col>10</xdr:col>
      <xdr:colOff>685800</xdr:colOff>
      <xdr:row>143</xdr:row>
      <xdr:rowOff>171450</xdr:rowOff>
    </xdr:to>
    <xdr:graphicFrame macro="">
      <xdr:nvGraphicFramePr>
        <xdr:cNvPr id="6" name="Chart 5">
          <a:extLst>
            <a:ext uri="{FF2B5EF4-FFF2-40B4-BE49-F238E27FC236}">
              <a16:creationId xmlns:a16="http://schemas.microsoft.com/office/drawing/2014/main" id="{12090BD1-9B80-9F63-CD86-191139429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191</xdr:row>
      <xdr:rowOff>0</xdr:rowOff>
    </xdr:from>
    <xdr:to>
      <xdr:col>10</xdr:col>
      <xdr:colOff>723900</xdr:colOff>
      <xdr:row>238</xdr:row>
      <xdr:rowOff>19050</xdr:rowOff>
    </xdr:to>
    <xdr:graphicFrame macro="">
      <xdr:nvGraphicFramePr>
        <xdr:cNvPr id="7" name="Chart 6">
          <a:extLst>
            <a:ext uri="{FF2B5EF4-FFF2-40B4-BE49-F238E27FC236}">
              <a16:creationId xmlns:a16="http://schemas.microsoft.com/office/drawing/2014/main" id="{439B00DA-8D0E-B1EC-F453-34DAB78478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547255</xdr:colOff>
      <xdr:row>150</xdr:row>
      <xdr:rowOff>124692</xdr:rowOff>
    </xdr:from>
    <xdr:to>
      <xdr:col>10</xdr:col>
      <xdr:colOff>713510</xdr:colOff>
      <xdr:row>165</xdr:row>
      <xdr:rowOff>166256</xdr:rowOff>
    </xdr:to>
    <xdr:graphicFrame macro="">
      <xdr:nvGraphicFramePr>
        <xdr:cNvPr id="2" name="Chart 1">
          <a:extLst>
            <a:ext uri="{FF2B5EF4-FFF2-40B4-BE49-F238E27FC236}">
              <a16:creationId xmlns:a16="http://schemas.microsoft.com/office/drawing/2014/main" id="{9B1CCDFD-7AF5-5EFF-C161-629C5B6FC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519546</xdr:colOff>
      <xdr:row>169</xdr:row>
      <xdr:rowOff>166255</xdr:rowOff>
    </xdr:from>
    <xdr:to>
      <xdr:col>10</xdr:col>
      <xdr:colOff>685801</xdr:colOff>
      <xdr:row>185</xdr:row>
      <xdr:rowOff>27710</xdr:rowOff>
    </xdr:to>
    <xdr:graphicFrame macro="">
      <xdr:nvGraphicFramePr>
        <xdr:cNvPr id="3" name="Chart 2">
          <a:extLst>
            <a:ext uri="{FF2B5EF4-FFF2-40B4-BE49-F238E27FC236}">
              <a16:creationId xmlns:a16="http://schemas.microsoft.com/office/drawing/2014/main" id="{3DD202C7-9AAE-B7DE-6A3C-63B7B1EBC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758710</xdr:colOff>
      <xdr:row>117</xdr:row>
      <xdr:rowOff>29094</xdr:rowOff>
    </xdr:from>
    <xdr:to>
      <xdr:col>26</xdr:col>
      <xdr:colOff>969818</xdr:colOff>
      <xdr:row>137</xdr:row>
      <xdr:rowOff>7620</xdr:rowOff>
    </xdr:to>
    <xdr:graphicFrame macro="">
      <xdr:nvGraphicFramePr>
        <xdr:cNvPr id="5" name="Chart 4">
          <a:extLst>
            <a:ext uri="{FF2B5EF4-FFF2-40B4-BE49-F238E27FC236}">
              <a16:creationId xmlns:a16="http://schemas.microsoft.com/office/drawing/2014/main" id="{76E64677-6D3F-84B1-CCFB-A8379C644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522515</xdr:colOff>
      <xdr:row>12</xdr:row>
      <xdr:rowOff>65314</xdr:rowOff>
    </xdr:from>
    <xdr:to>
      <xdr:col>10</xdr:col>
      <xdr:colOff>478972</xdr:colOff>
      <xdr:row>18</xdr:row>
      <xdr:rowOff>43543</xdr:rowOff>
    </xdr:to>
    <xdr:cxnSp macro="">
      <xdr:nvCxnSpPr>
        <xdr:cNvPr id="3" name="Straight Arrow Connector 2">
          <a:extLst>
            <a:ext uri="{FF2B5EF4-FFF2-40B4-BE49-F238E27FC236}">
              <a16:creationId xmlns:a16="http://schemas.microsoft.com/office/drawing/2014/main" id="{ECB2777A-5617-9D5C-1213-3B8C066CAC96}"/>
            </a:ext>
          </a:extLst>
        </xdr:cNvPr>
        <xdr:cNvCxnSpPr/>
      </xdr:nvCxnSpPr>
      <xdr:spPr>
        <a:xfrm>
          <a:off x="3407229" y="2100943"/>
          <a:ext cx="4223657" cy="10885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502229</xdr:colOff>
      <xdr:row>64</xdr:row>
      <xdr:rowOff>51956</xdr:rowOff>
    </xdr:from>
    <xdr:to>
      <xdr:col>29</xdr:col>
      <xdr:colOff>459339</xdr:colOff>
      <xdr:row>84</xdr:row>
      <xdr:rowOff>100119</xdr:rowOff>
    </xdr:to>
    <xdr:pic>
      <xdr:nvPicPr>
        <xdr:cNvPr id="4" name="Picture 3">
          <a:extLst>
            <a:ext uri="{FF2B5EF4-FFF2-40B4-BE49-F238E27FC236}">
              <a16:creationId xmlns:a16="http://schemas.microsoft.com/office/drawing/2014/main" id="{B29C336B-B114-3059-3855-20101AB298BF}"/>
            </a:ext>
          </a:extLst>
        </xdr:cNvPr>
        <xdr:cNvPicPr>
          <a:picLocks noChangeAspect="1"/>
        </xdr:cNvPicPr>
      </xdr:nvPicPr>
      <xdr:blipFill>
        <a:blip xmlns:r="http://schemas.openxmlformats.org/officeDocument/2006/relationships" r:embed="rId1"/>
        <a:stretch>
          <a:fillRect/>
        </a:stretch>
      </xdr:blipFill>
      <xdr:spPr>
        <a:xfrm>
          <a:off x="5766956" y="12243956"/>
          <a:ext cx="15318338" cy="38581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138906</xdr:colOff>
      <xdr:row>47</xdr:row>
      <xdr:rowOff>79375</xdr:rowOff>
    </xdr:from>
    <xdr:to>
      <xdr:col>24</xdr:col>
      <xdr:colOff>516701</xdr:colOff>
      <xdr:row>63</xdr:row>
      <xdr:rowOff>57590</xdr:rowOff>
    </xdr:to>
    <xdr:pic>
      <xdr:nvPicPr>
        <xdr:cNvPr id="2" name="Picture 1">
          <a:extLst>
            <a:ext uri="{FF2B5EF4-FFF2-40B4-BE49-F238E27FC236}">
              <a16:creationId xmlns:a16="http://schemas.microsoft.com/office/drawing/2014/main" id="{F1B7D4C8-BEF0-C570-9327-888FF23B1818}"/>
            </a:ext>
          </a:extLst>
        </xdr:cNvPr>
        <xdr:cNvPicPr>
          <a:picLocks noChangeAspect="1"/>
        </xdr:cNvPicPr>
      </xdr:nvPicPr>
      <xdr:blipFill>
        <a:blip xmlns:r="http://schemas.openxmlformats.org/officeDocument/2006/relationships" r:embed="rId1"/>
        <a:stretch>
          <a:fillRect/>
        </a:stretch>
      </xdr:blipFill>
      <xdr:spPr>
        <a:xfrm>
          <a:off x="12382500" y="9405938"/>
          <a:ext cx="5477639" cy="3153215"/>
        </a:xfrm>
        <a:prstGeom prst="rect">
          <a:avLst/>
        </a:prstGeom>
      </xdr:spPr>
    </xdr:pic>
    <xdr:clientData/>
  </xdr:twoCellAnchor>
  <xdr:twoCellAnchor editAs="oneCell">
    <xdr:from>
      <xdr:col>18</xdr:col>
      <xdr:colOff>198438</xdr:colOff>
      <xdr:row>65</xdr:row>
      <xdr:rowOff>39687</xdr:rowOff>
    </xdr:from>
    <xdr:to>
      <xdr:col>24</xdr:col>
      <xdr:colOff>538128</xdr:colOff>
      <xdr:row>98</xdr:row>
      <xdr:rowOff>178733</xdr:rowOff>
    </xdr:to>
    <xdr:pic>
      <xdr:nvPicPr>
        <xdr:cNvPr id="3" name="Picture 2">
          <a:extLst>
            <a:ext uri="{FF2B5EF4-FFF2-40B4-BE49-F238E27FC236}">
              <a16:creationId xmlns:a16="http://schemas.microsoft.com/office/drawing/2014/main" id="{C0B5AEE9-FC69-06B0-1C2B-D1A534C88A0F}"/>
            </a:ext>
          </a:extLst>
        </xdr:cNvPr>
        <xdr:cNvPicPr>
          <a:picLocks noChangeAspect="1"/>
        </xdr:cNvPicPr>
      </xdr:nvPicPr>
      <xdr:blipFill>
        <a:blip xmlns:r="http://schemas.openxmlformats.org/officeDocument/2006/relationships" r:embed="rId2"/>
        <a:stretch>
          <a:fillRect/>
        </a:stretch>
      </xdr:blipFill>
      <xdr:spPr>
        <a:xfrm>
          <a:off x="12442032" y="12938125"/>
          <a:ext cx="5439534" cy="668748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 O'Connell" id="{502200DC-2510-4D04-B850-D8125654AB63}" userId="S::Dan.OConnell@aon.com::c761c976-c58a-4bf2-83ff-1548577cd21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O'Connell" refreshedDate="45846.48681076389" createdVersion="8" refreshedVersion="8" minRefreshableVersion="3" recordCount="90" xr:uid="{3A50A7DC-7BBF-440C-B507-26A6C8E2116A}">
  <cacheSource type="worksheet">
    <worksheetSource ref="B22:AB112" sheet="3yr IRR Build Up"/>
  </cacheSource>
  <cacheFields count="26">
    <cacheField name="Updated:" numFmtId="14">
      <sharedItems containsDate="1" containsMixedTypes="1" minDate="2024-09-30T00:00:00" maxDate="2025-07-09T00:00:00"/>
    </cacheField>
    <cacheField name="#" numFmtId="0">
      <sharedItems containsSemiMixedTypes="0" containsString="0" containsNumber="1" containsInteger="1" minValue="1" maxValue="90"/>
    </cacheField>
    <cacheField name="Region" numFmtId="0">
      <sharedItems containsBlank="1" count="4">
        <s v="North America (US)"/>
        <s v="Europe"/>
        <s v="APAC"/>
        <m/>
      </sharedItems>
    </cacheField>
    <cacheField name="Country" numFmtId="0">
      <sharedItems containsBlank="1" count="11">
        <s v="US"/>
        <s v="UK"/>
        <s v="Europe"/>
        <s v="Australia"/>
        <m/>
        <s v="Japan"/>
        <s v="Singapore"/>
        <s v="South Korea"/>
        <s v="New Zealand" u="1"/>
        <s v="China" u="1"/>
        <s v="Hong Kong" u="1"/>
      </sharedItems>
    </cacheField>
    <cacheField name="City" numFmtId="0">
      <sharedItems containsBlank="1"/>
    </cacheField>
    <cacheField name="Sector" numFmtId="0">
      <sharedItems containsBlank="1" count="41">
        <s v="ODCE"/>
        <s v="Core Plus"/>
        <s v="Value"/>
        <s v="Industrial"/>
        <s v="Apartment"/>
        <s v="Affordable"/>
        <s v="Single Family Rental"/>
        <s v="Student Housing"/>
        <s v="Retail"/>
        <s v="Alternative"/>
        <s v="Data Center"/>
        <s v="NNN"/>
        <s v="Senior Housing"/>
        <s v="IOS"/>
        <s v="Cold Storage"/>
        <s v="Manufactured Housing"/>
        <s v="Medical Office"/>
        <s v="Self Storage"/>
        <s v="Life Sciences"/>
        <s v="Office"/>
        <m/>
        <s v="Off"/>
        <s v="Ret"/>
        <s v="Res"/>
        <s v="Ind"/>
        <s v="Life Science"/>
        <s v="Healthcare"/>
        <s v="Net Lease"/>
        <s v="Residential"/>
        <s v="Core - Res" u="1"/>
        <s v="Core - Ind" u="1"/>
        <s v="Core - Off" u="1"/>
        <s v="Core - Retail" u="1"/>
        <s v="Core-Plus - Res" u="1"/>
        <s v="Core-Plus - Ind" u="1"/>
        <s v="Core-Plus - Off" u="1"/>
        <s v="Core-Plus - Ret" u="1"/>
        <s v="Single-Family Rental" u="1"/>
        <s v="Affordable Housing" u="1"/>
        <s v="Manufactured Home Park" u="1"/>
        <s v="Self-Storage" u="1"/>
      </sharedItems>
    </cacheField>
    <cacheField name="Nom Yield" numFmtId="0">
      <sharedItems containsString="0" containsBlank="1" containsNumber="1" minValue="3.3000000000000002E-2" maxValue="7.2499999999999995E-2"/>
    </cacheField>
    <cacheField name="Capex" numFmtId="164">
      <sharedItems containsString="0" containsBlank="1" containsNumber="1" minValue="0" maxValue="0.42"/>
    </cacheField>
    <cacheField name="Econ Yield" numFmtId="0">
      <sharedItems containsString="0" containsBlank="1" containsNumber="1" minValue="2.8380000000000002E-2" maxValue="6.3049999999999995E-2"/>
    </cacheField>
    <cacheField name="Exit Adj" numFmtId="0">
      <sharedItems containsString="0" containsBlank="1" containsNumber="1" minValue="-2.5000000000000001E-3" maxValue="2.5000000000000001E-3"/>
    </cacheField>
    <cacheField name="Apr Date" numFmtId="14">
      <sharedItems containsNonDate="0" containsDate="1" containsString="0" containsBlank="1" minDate="2025-01-14T00:00:00" maxDate="2025-01-30T00:00:00"/>
    </cacheField>
    <cacheField name="Exit Cap" numFmtId="164">
      <sharedItems containsString="0" containsBlank="1" containsNumber="1" minValue="2.8380000000000002E-2" maxValue="6.4049999999999996E-2"/>
    </cacheField>
    <cacheField name="Yr 1" numFmtId="164">
      <sharedItems containsString="0" containsBlank="1" containsNumber="1" minValue="-0.05" maxValue="0.15903333333333333"/>
    </cacheField>
    <cacheField name="Yr 2" numFmtId="164">
      <sharedItems containsString="0" containsBlank="1" containsNumber="1" minValue="-2.1250099668847239E-2" maxValue="0.10099803921568627"/>
    </cacheField>
    <cacheField name="Yr 3" numFmtId="164">
      <sharedItems containsString="0" containsBlank="1" containsNumber="1" minValue="-1.7116201085490428E-2" maxValue="0.12245098039215686"/>
    </cacheField>
    <cacheField name="3yr CAGR" numFmtId="164">
      <sharedItems containsString="0" containsBlank="1" containsNumber="1" minValue="-1.8885883282220517E-2" maxValue="0.127240589715228"/>
    </cacheField>
    <cacheField name="3yr Unlev IRR" numFmtId="164">
      <sharedItems containsString="0" containsBlank="1" containsNumber="1" minValue="2.0245370050899103E-2" maxValue="0.18338130538968067"/>
    </cacheField>
    <cacheField name="LTV" numFmtId="0">
      <sharedItems containsString="0" containsBlank="1" containsNumber="1" minValue="0" maxValue="0.59199999999999997"/>
    </cacheField>
    <cacheField name="Rate" numFmtId="0">
      <sharedItems containsString="0" containsBlank="1" containsNumber="1" minValue="3.56E-2" maxValue="7.0000000000000007E-2"/>
    </cacheField>
    <cacheField name="3y Lev IRR" numFmtId="164">
      <sharedItems containsString="0" containsBlank="1" containsNumber="1" minValue="1.1556712563623877E-2" maxValue="0.25250970059950872"/>
    </cacheField>
    <cacheField name="Non-Core" numFmtId="164">
      <sharedItems containsString="0" containsBlank="1" containsNumber="1" minValue="0" maxValue="7.4793414208096959E-2"/>
    </cacheField>
    <cacheField name="3yr Gross IRR" numFmtId="164">
      <sharedItems containsString="0" containsBlank="1" containsNumber="1" minValue="1.1556712563623877E-2" maxValue="0.25250970059950872"/>
    </cacheField>
    <cacheField name="Fee Drag" numFmtId="0">
      <sharedItems containsString="0" containsBlank="1" containsNumber="1" minValue="8.0000000000000002E-3" maxValue="1.2500000000000001E-2"/>
    </cacheField>
    <cacheField name="3yr Net IRR" numFmtId="164">
      <sharedItems containsString="0" containsBlank="1" containsNumber="1" minValue="1.5567125636238768E-3" maxValue="0.24000970059950871"/>
    </cacheField>
    <cacheField name="Source" numFmtId="164">
      <sharedItems containsBlank="1"/>
    </cacheField>
    <cacheField name="Comments" numFmtId="164">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d v="2025-07-08T00:00:00"/>
    <n v="1"/>
    <x v="0"/>
    <x v="0"/>
    <s v="-"/>
    <x v="0"/>
    <n v="4.6851524508049566E-2"/>
    <n v="0.18715787518543833"/>
    <n v="3.8082892731924521E-2"/>
    <m/>
    <m/>
    <n v="3.8082892731924521E-2"/>
    <n v="2.9108465800618114E-2"/>
    <n v="2.7209353953185113E-2"/>
    <n v="2.6186968981795324E-2"/>
    <n v="2.7500883435020995E-2"/>
    <n v="6.6668957311717403E-2"/>
    <n v="0.2768514338653652"/>
    <n v="4.6739611105827444E-2"/>
    <n v="7.1136320886439924E-2"/>
    <n v="3.6152213132110461E-3"/>
    <n v="7.4751542199650967E-2"/>
    <n v="0.01"/>
    <n v="6.4751542199650972E-2"/>
    <s v="TTG 1H25 US OECF Review"/>
    <m/>
  </r>
  <r>
    <d v="2025-07-08T00:00:00"/>
    <n v="2"/>
    <x v="0"/>
    <x v="0"/>
    <s v="-"/>
    <x v="1"/>
    <n v="4.8687764897452794E-2"/>
    <n v="0.17772124892061175"/>
    <n v="4.0034914512724368E-2"/>
    <m/>
    <m/>
    <n v="4.0034914512724368E-2"/>
    <n v="2.7579694184322417E-2"/>
    <n v="2.8387607765876295E-2"/>
    <n v="2.8489984772796757E-2"/>
    <n v="2.8152348283011053E-2"/>
    <n v="6.9301893862501851E-2"/>
    <n v="0.4157607698362909"/>
    <n v="5.0826339925856806E-2"/>
    <n v="7.9479516479053158E-2"/>
    <n v="8.3011661506502514E-3"/>
    <n v="8.7780682629703413E-2"/>
    <n v="1.2500000000000001E-2"/>
    <n v="7.5280682629703416E-2"/>
    <s v="TTG 1H25 US OECF Review"/>
    <m/>
  </r>
  <r>
    <d v="2025-07-08T00:00:00"/>
    <n v="3"/>
    <x v="0"/>
    <x v="0"/>
    <s v="-"/>
    <x v="2"/>
    <n v="4.4659710372598214E-2"/>
    <n v="0.23899880291419626"/>
    <n v="3.3986093055052527E-2"/>
    <m/>
    <m/>
    <n v="3.3986093055052527E-2"/>
    <n v="1.8623135397864369E-2"/>
    <n v="2.1143639275030577E-2"/>
    <n v="2.1707331095515498E-2"/>
    <n v="2.0490487114465328E-2"/>
    <n v="5.5137343282949836E-2"/>
    <n v="0.46957239608521539"/>
    <n v="6.4367176366071463E-2"/>
    <n v="4.6966435878582735E-2"/>
    <n v="2.8941859348872234E-2"/>
    <n v="7.5908295227454972E-2"/>
    <n v="1.2500000000000001E-2"/>
    <n v="6.3408295227454975E-2"/>
    <s v="TTG 1H25 US OECF Review"/>
    <m/>
  </r>
  <r>
    <d v="2025-07-08T00:00:00"/>
    <n v="4"/>
    <x v="0"/>
    <x v="0"/>
    <s v="-"/>
    <x v="3"/>
    <n v="4.088188883241145E-2"/>
    <n v="0.1574385424207366"/>
    <n v="3.4445503843230002E-2"/>
    <m/>
    <m/>
    <n v="3.4445503843230002E-2"/>
    <n v="6.0428530672596306E-2"/>
    <n v="4.7028139907743183E-2"/>
    <n v="3.816069953548977E-2"/>
    <n v="4.8499225531377199E-2"/>
    <n v="8.4876818077514571E-2"/>
    <n v="0.28858559268479761"/>
    <n v="4.9077322352984884E-2"/>
    <n v="9.6996363540438141E-2"/>
    <n v="5.1816127679067204E-3"/>
    <n v="0.10217797630834487"/>
    <n v="1.2500000000000001E-2"/>
    <n v="8.967797630834487E-2"/>
    <s v="TTG 1H25 US OECF Review"/>
    <m/>
  </r>
  <r>
    <d v="2025-07-08T00:00:00"/>
    <n v="5"/>
    <x v="0"/>
    <x v="0"/>
    <s v="-"/>
    <x v="4"/>
    <n v="4.817528468173482E-2"/>
    <n v="0.16526702313131311"/>
    <n v="4.0213498793880954E-2"/>
    <m/>
    <m/>
    <n v="4.0213498793880954E-2"/>
    <n v="1.6177840366790246E-2"/>
    <n v="2.5420731669268806E-2"/>
    <n v="2.6822830430592789E-2"/>
    <n v="2.2796209806618783E-2"/>
    <n v="6.3780465041323176E-2"/>
    <n v="0.34392154008065545"/>
    <n v="3.8445055824642388E-2"/>
    <n v="6.8383254561356285E-2"/>
    <n v="1.2176801912351036E-3"/>
    <n v="6.9600934752591395E-2"/>
    <n v="1.2500000000000001E-2"/>
    <n v="5.7100934752591398E-2"/>
    <s v="TTG 1H25 US OECF Review"/>
    <m/>
  </r>
  <r>
    <d v="2025-07-08T00:00:00"/>
    <n v="6"/>
    <x v="0"/>
    <x v="0"/>
    <s v="-"/>
    <x v="5"/>
    <n v="5.1637999999999996E-2"/>
    <n v="0.15394745088888889"/>
    <n v="4.3688461530999548E-2"/>
    <m/>
    <m/>
    <n v="4.3688461530999548E-2"/>
    <n v="0.03"/>
    <n v="3.3000000000000002E-2"/>
    <n v="0.03"/>
    <n v="3.0999030694162766E-2"/>
    <n v="7.6041171073199632E-2"/>
    <n v="0.47544000000000003"/>
    <n v="4.5073927137558978E-2"/>
    <n v="9.5112038800517842E-2"/>
    <n v="4.0000000000000002E-4"/>
    <n v="9.551203880051784E-2"/>
    <n v="1.2500000000000001E-2"/>
    <n v="8.3012038800517843E-2"/>
    <s v="TTG 1H25 US OECF Review"/>
    <m/>
  </r>
  <r>
    <d v="2025-07-08T00:00:00"/>
    <n v="7"/>
    <x v="0"/>
    <x v="0"/>
    <s v="-"/>
    <x v="6"/>
    <n v="4.6100000000000002E-2"/>
    <n v="0.13396068999999999"/>
    <n v="3.9924412191E-2"/>
    <m/>
    <m/>
    <n v="3.9924412191E-2"/>
    <n v="2.7512262115050503E-2"/>
    <n v="3.3037032289973477E-2"/>
    <n v="3.3382551923073087E-2"/>
    <n v="3.130710415874205E-2"/>
    <n v="7.2401395313258732E-2"/>
    <n v="0.47860000000000003"/>
    <n v="3.56E-2"/>
    <n v="8.8374367689410691E-2"/>
    <n v="0"/>
    <n v="8.8374367689410691E-2"/>
    <n v="1.2500000000000001E-2"/>
    <n v="7.5874367689410693E-2"/>
    <s v="TTG 1H25 US OECF Review"/>
    <m/>
  </r>
  <r>
    <d v="2025-07-08T00:00:00"/>
    <n v="8"/>
    <x v="0"/>
    <x v="0"/>
    <s v="-"/>
    <x v="7"/>
    <n v="5.1813859480269488E-2"/>
    <n v="0.14102743022136671"/>
    <n v="4.4506684027916077E-2"/>
    <m/>
    <m/>
    <n v="4.4506684027916077E-2"/>
    <n v="0.03"/>
    <n v="0.03"/>
    <n v="0.03"/>
    <n v="3.0000000000000027E-2"/>
    <n v="7.5841884548685901E-2"/>
    <n v="0.4304"/>
    <n v="5.8049999999999997E-2"/>
    <n v="8.9285752367777207E-2"/>
    <n v="1.5827096756183098E-3"/>
    <n v="9.086846204339552E-2"/>
    <n v="1.2500000000000001E-2"/>
    <n v="7.8368462043395523E-2"/>
    <s v="TTG 1H25 US OECF Review"/>
    <m/>
  </r>
  <r>
    <d v="2025-07-08T00:00:00"/>
    <n v="9"/>
    <x v="0"/>
    <x v="0"/>
    <s v="-"/>
    <x v="8"/>
    <n v="6.5299999999999997E-2"/>
    <n v="0.20269021636363635"/>
    <n v="5.206432887145454E-2"/>
    <m/>
    <m/>
    <n v="5.206432887145454E-2"/>
    <n v="3.688717695785184E-2"/>
    <n v="3.5306834511334678E-2"/>
    <n v="3.9355792528180666E-2"/>
    <n v="3.7181930045515621E-2"/>
    <n v="9.1139118537969077E-2"/>
    <n v="0.44650000000000001"/>
    <n v="4.7399999999999998E-2"/>
    <n v="0.12029199374520159"/>
    <n v="4.445880619233531E-4"/>
    <n v="0.12073658180712495"/>
    <n v="1.2500000000000001E-2"/>
    <n v="0.10823658180712495"/>
    <s v="TTG 1H25 US OECF Review"/>
    <m/>
  </r>
  <r>
    <d v="2025-07-08T00:00:00"/>
    <n v="10"/>
    <x v="0"/>
    <x v="0"/>
    <s v="-"/>
    <x v="9"/>
    <n v="5.1238140033932851E-2"/>
    <n v="0.1582645682394202"/>
    <n v="4.3128957924071523E-2"/>
    <m/>
    <m/>
    <n v="4.3128957924071523E-2"/>
    <n v="3.758334518273504E-2"/>
    <n v="3.3460786921192268E-2"/>
    <n v="3.5338694976940616E-2"/>
    <n v="3.5459571124139222E-2"/>
    <n v="8.0151431233560499E-2"/>
    <n v="0.39971485272610885"/>
    <n v="4.6956504547167661E-2"/>
    <n v="9.6899139680170512E-2"/>
    <n v="2.2677104083517001E-3"/>
    <n v="9.9166850088522218E-2"/>
    <n v="1.2500000000000001E-2"/>
    <n v="8.6666850088522221E-2"/>
    <s v="TTG 1H25 US OECF Review"/>
    <m/>
  </r>
  <r>
    <d v="2025-07-08T00:00:00"/>
    <n v="11"/>
    <x v="0"/>
    <x v="0"/>
    <s v="-"/>
    <x v="10"/>
    <n v="5.5175293264651745E-2"/>
    <n v="1.8599999999999998E-2"/>
    <n v="5.4149032809929228E-2"/>
    <m/>
    <m/>
    <n v="5.4149032809929228E-2"/>
    <n v="2.5000000000000001E-2"/>
    <n v="2.5000000000000001E-2"/>
    <n v="2.5000000000000001E-2"/>
    <n v="2.4999999999999911E-2"/>
    <n v="8.0502758630165205E-2"/>
    <n v="0.59199999999999997"/>
    <n v="6.5000000000000002E-2"/>
    <n v="0.10299695742687549"/>
    <n v="7.4793414208096959E-2"/>
    <n v="0.17779037163497247"/>
    <n v="1.2500000000000001E-2"/>
    <n v="0.16529037163497245"/>
    <s v="TTG 1H25 US OECF Review"/>
    <m/>
  </r>
  <r>
    <d v="2025-07-08T00:00:00"/>
    <n v="12"/>
    <x v="0"/>
    <x v="0"/>
    <s v="-"/>
    <x v="11"/>
    <n v="6.1249999999999999E-2"/>
    <n v="0"/>
    <n v="6.1249999999999999E-2"/>
    <m/>
    <m/>
    <n v="6.1249999999999999E-2"/>
    <n v="2.5764847469949316E-2"/>
    <n v="2.5370029176387657E-2"/>
    <n v="2.5139788709129453E-2"/>
    <n v="2.5424855968836146E-2"/>
    <n v="8.8245301358716555E-2"/>
    <n v="0.43200000000000005"/>
    <n v="5.3949999999999998E-2"/>
    <n v="0.11353046013858549"/>
    <n v="0"/>
    <n v="0.11353046013858549"/>
    <n v="1.2500000000000001E-2"/>
    <n v="0.10103046013858549"/>
    <s v="TTG 1H25 US OECF Review"/>
    <m/>
  </r>
  <r>
    <d v="2025-07-08T00:00:00"/>
    <n v="13"/>
    <x v="0"/>
    <x v="0"/>
    <s v="-"/>
    <x v="12"/>
    <n v="5.7000000000000002E-2"/>
    <n v="0.13600000000000001"/>
    <n v="4.9248E-2"/>
    <m/>
    <m/>
    <n v="4.9248E-2"/>
    <n v="0.15903333333333333"/>
    <n v="0.10099803921568627"/>
    <n v="0.12245098039215686"/>
    <n v="0.127240589715228"/>
    <n v="0.18338130538968067"/>
    <n v="0.35"/>
    <n v="5.5E-2"/>
    <n v="0.25250970059950872"/>
    <n v="0"/>
    <n v="0.25250970059950872"/>
    <n v="1.2500000000000001E-2"/>
    <n v="0.24000970059950871"/>
    <s v="VOTW 1H25"/>
    <m/>
  </r>
  <r>
    <d v="2025-07-08T00:00:00"/>
    <n v="14"/>
    <x v="0"/>
    <x v="0"/>
    <s v="-"/>
    <x v="13"/>
    <n v="4.4999999999999998E-2"/>
    <n v="0.14000000000000001"/>
    <n v="3.8699999999999998E-2"/>
    <m/>
    <m/>
    <n v="3.8699999999999998E-2"/>
    <n v="6.1497402897169394E-2"/>
    <n v="4.9503366949456923E-2"/>
    <n v="4.1144383123859235E-2"/>
    <n v="5.0681884121719145E-2"/>
    <n v="9.1612258238571442E-2"/>
    <n v="0.25"/>
    <n v="5.5E-2"/>
    <n v="0.10381634431809526"/>
    <n v="5.0000000000000001E-3"/>
    <n v="0.10881634431809527"/>
    <n v="1.2500000000000001E-2"/>
    <n v="9.6316344318095271E-2"/>
    <s v="VOTW 1H25"/>
    <m/>
  </r>
  <r>
    <d v="2025-07-08T00:00:00"/>
    <n v="15"/>
    <x v="0"/>
    <x v="0"/>
    <s v="-"/>
    <x v="14"/>
    <n v="6.5000000000000002E-2"/>
    <n v="0.16"/>
    <n v="5.4600000000000003E-2"/>
    <m/>
    <m/>
    <n v="5.4600000000000003E-2"/>
    <n v="6.1497402897169394E-2"/>
    <n v="4.9503366949456923E-2"/>
    <n v="4.1144383123859235E-2"/>
    <n v="5.0681884121719145E-2"/>
    <n v="0.10843158424001498"/>
    <n v="0.25"/>
    <n v="5.5E-2"/>
    <n v="0.12624211232001997"/>
    <n v="0"/>
    <n v="0.12624211232001997"/>
    <n v="1.2500000000000001E-2"/>
    <n v="0.11374211232001998"/>
    <s v="VOTW 1H25"/>
    <m/>
  </r>
  <r>
    <d v="2025-07-08T00:00:00"/>
    <n v="16"/>
    <x v="0"/>
    <x v="0"/>
    <s v="-"/>
    <x v="15"/>
    <n v="3.3000000000000002E-2"/>
    <n v="0.14000000000000001"/>
    <n v="2.8380000000000002E-2"/>
    <m/>
    <m/>
    <n v="2.8380000000000002E-2"/>
    <n v="0.04"/>
    <n v="0.04"/>
    <n v="0.04"/>
    <n v="4.0000000000000036E-2"/>
    <n v="6.9515199999542698E-2"/>
    <n v="0.27"/>
    <n v="5.5E-2"/>
    <n v="7.4883835615811911E-2"/>
    <n v="5.0000000000000001E-3"/>
    <n v="7.9883835615811916E-2"/>
    <n v="1.2500000000000001E-2"/>
    <n v="6.7383835615811918E-2"/>
    <s v="VOTW 1H25"/>
    <m/>
  </r>
  <r>
    <d v="2025-07-08T00:00:00"/>
    <n v="17"/>
    <x v="0"/>
    <x v="0"/>
    <s v="-"/>
    <x v="16"/>
    <n v="5.8000000000000003E-2"/>
    <n v="0.18"/>
    <n v="4.7560000000000005E-2"/>
    <m/>
    <m/>
    <n v="4.7560000000000005E-2"/>
    <n v="3.2000000000000001E-2"/>
    <n v="3.2000000000000001E-2"/>
    <n v="3.2000000000000001E-2"/>
    <n v="3.2000000000000028E-2"/>
    <n v="8.1081919999990149E-2"/>
    <n v="0.3"/>
    <n v="5.5E-2"/>
    <n v="9.2259885714271642E-2"/>
    <n v="0"/>
    <n v="9.2259885714271642E-2"/>
    <n v="1.2500000000000001E-2"/>
    <n v="7.9759885714271644E-2"/>
    <s v="VOTW 1H25"/>
    <m/>
  </r>
  <r>
    <d v="2025-07-08T00:00:00"/>
    <n v="18"/>
    <x v="0"/>
    <x v="0"/>
    <s v="-"/>
    <x v="17"/>
    <n v="4.4999999999999998E-2"/>
    <n v="0.08"/>
    <n v="4.1399999999999999E-2"/>
    <m/>
    <m/>
    <n v="4.1399999999999999E-2"/>
    <n v="-1.7431879445164854E-2"/>
    <n v="1.3095610829502134E-2"/>
    <n v="2.4123348658100507E-2"/>
    <n v="6.441315934027747E-3"/>
    <n v="4.7525599474333102E-2"/>
    <n v="0.28000000000000003"/>
    <n v="5.5E-2"/>
    <n v="4.4618888158795972E-2"/>
    <n v="2.5000000000000001E-3"/>
    <n v="4.7118888158795974E-2"/>
    <n v="1.2500000000000001E-2"/>
    <n v="3.4618888158795977E-2"/>
    <s v="VOTW 1H25"/>
    <m/>
  </r>
  <r>
    <d v="2025-07-08T00:00:00"/>
    <n v="19"/>
    <x v="0"/>
    <x v="0"/>
    <s v="-"/>
    <x v="18"/>
    <n v="3.9E-2"/>
    <n v="0.16"/>
    <n v="3.2759999999999997E-2"/>
    <m/>
    <m/>
    <n v="3.2759999999999997E-2"/>
    <n v="2.1973109243697497E-2"/>
    <n v="2.1865546218487412E-2"/>
    <n v="2.1941176470588252E-2"/>
    <n v="2.1926609648878381E-2"/>
    <n v="5.5405290597523971E-2"/>
    <n v="0.33"/>
    <n v="5.5E-2"/>
    <n v="5.5604911339588024E-2"/>
    <n v="2.5000000000000001E-3"/>
    <n v="5.8104911339588027E-2"/>
    <n v="1.2500000000000001E-2"/>
    <n v="4.5604911339588022E-2"/>
    <s v="VOTW 1H25"/>
    <m/>
  </r>
  <r>
    <d v="2025-07-08T00:00:00"/>
    <n v="20"/>
    <x v="0"/>
    <x v="0"/>
    <s v="-"/>
    <x v="19"/>
    <n v="5.7000000000000002E-2"/>
    <n v="0.3"/>
    <n v="3.9899999999999998E-2"/>
    <m/>
    <m/>
    <n v="3.9899999999999998E-2"/>
    <n v="-1.8286718957711091E-2"/>
    <n v="-2.1250099668847239E-2"/>
    <n v="-1.7116201085490428E-2"/>
    <n v="-1.8885883282220517E-2"/>
    <n v="2.0245370050899103E-2"/>
    <n v="0.2"/>
    <n v="5.5E-2"/>
    <n v="1.1556712563623877E-2"/>
    <n v="0"/>
    <n v="1.1556712563623877E-2"/>
    <n v="0.01"/>
    <n v="1.5567125636238768E-3"/>
    <s v="VOTW 1H25"/>
    <m/>
  </r>
  <r>
    <s v="-"/>
    <n v="21"/>
    <x v="0"/>
    <x v="0"/>
    <m/>
    <x v="20"/>
    <m/>
    <m/>
    <m/>
    <m/>
    <m/>
    <m/>
    <m/>
    <m/>
    <m/>
    <m/>
    <m/>
    <m/>
    <m/>
    <m/>
    <m/>
    <m/>
    <m/>
    <m/>
    <m/>
    <m/>
  </r>
  <r>
    <s v="-"/>
    <n v="22"/>
    <x v="0"/>
    <x v="0"/>
    <m/>
    <x v="20"/>
    <m/>
    <m/>
    <m/>
    <m/>
    <m/>
    <m/>
    <m/>
    <m/>
    <m/>
    <m/>
    <m/>
    <m/>
    <m/>
    <m/>
    <m/>
    <m/>
    <m/>
    <m/>
    <m/>
    <m/>
  </r>
  <r>
    <s v="-"/>
    <n v="23"/>
    <x v="0"/>
    <x v="0"/>
    <m/>
    <x v="20"/>
    <m/>
    <m/>
    <m/>
    <m/>
    <m/>
    <m/>
    <m/>
    <m/>
    <m/>
    <m/>
    <m/>
    <m/>
    <m/>
    <m/>
    <m/>
    <m/>
    <m/>
    <m/>
    <m/>
    <m/>
  </r>
  <r>
    <s v="-"/>
    <n v="24"/>
    <x v="0"/>
    <x v="0"/>
    <m/>
    <x v="20"/>
    <m/>
    <m/>
    <m/>
    <m/>
    <m/>
    <m/>
    <m/>
    <m/>
    <m/>
    <m/>
    <m/>
    <m/>
    <m/>
    <m/>
    <m/>
    <m/>
    <m/>
    <m/>
    <m/>
    <m/>
  </r>
  <r>
    <s v="-"/>
    <n v="25"/>
    <x v="0"/>
    <x v="0"/>
    <m/>
    <x v="20"/>
    <m/>
    <m/>
    <m/>
    <m/>
    <m/>
    <m/>
    <m/>
    <m/>
    <m/>
    <m/>
    <m/>
    <m/>
    <m/>
    <m/>
    <m/>
    <m/>
    <m/>
    <m/>
    <m/>
    <m/>
  </r>
  <r>
    <s v="-"/>
    <n v="26"/>
    <x v="0"/>
    <x v="0"/>
    <m/>
    <x v="20"/>
    <m/>
    <m/>
    <m/>
    <m/>
    <m/>
    <m/>
    <m/>
    <m/>
    <m/>
    <m/>
    <m/>
    <m/>
    <m/>
    <m/>
    <m/>
    <m/>
    <m/>
    <m/>
    <m/>
    <m/>
  </r>
  <r>
    <s v="-"/>
    <n v="27"/>
    <x v="0"/>
    <x v="0"/>
    <m/>
    <x v="20"/>
    <m/>
    <m/>
    <m/>
    <m/>
    <m/>
    <m/>
    <m/>
    <m/>
    <m/>
    <m/>
    <m/>
    <m/>
    <m/>
    <m/>
    <m/>
    <m/>
    <m/>
    <m/>
    <m/>
    <m/>
  </r>
  <r>
    <s v="-"/>
    <n v="28"/>
    <x v="0"/>
    <x v="0"/>
    <m/>
    <x v="20"/>
    <m/>
    <m/>
    <m/>
    <m/>
    <m/>
    <m/>
    <m/>
    <m/>
    <m/>
    <m/>
    <m/>
    <m/>
    <m/>
    <m/>
    <m/>
    <m/>
    <m/>
    <m/>
    <m/>
    <m/>
  </r>
  <r>
    <s v="-"/>
    <n v="29"/>
    <x v="0"/>
    <x v="0"/>
    <m/>
    <x v="20"/>
    <m/>
    <m/>
    <m/>
    <m/>
    <m/>
    <m/>
    <m/>
    <m/>
    <m/>
    <m/>
    <m/>
    <m/>
    <m/>
    <m/>
    <m/>
    <m/>
    <m/>
    <m/>
    <m/>
    <m/>
  </r>
  <r>
    <s v="-"/>
    <n v="30"/>
    <x v="0"/>
    <x v="0"/>
    <m/>
    <x v="20"/>
    <m/>
    <m/>
    <m/>
    <m/>
    <m/>
    <m/>
    <m/>
    <m/>
    <m/>
    <m/>
    <m/>
    <m/>
    <m/>
    <m/>
    <m/>
    <m/>
    <m/>
    <m/>
    <m/>
    <m/>
  </r>
  <r>
    <d v="2025-01-14T00:00:00"/>
    <n v="31"/>
    <x v="1"/>
    <x v="1"/>
    <s v="-"/>
    <x v="21"/>
    <n v="5.6000000000000001E-2"/>
    <n v="0.19"/>
    <n v="4.5360000000000004E-2"/>
    <n v="2.5000000000000001E-3"/>
    <d v="2025-01-14T00:00:00"/>
    <n v="4.7860000000000007E-2"/>
    <n v="1.2E-2"/>
    <n v="0.01"/>
    <n v="1.2999999999999999E-2"/>
    <n v="1.1665897616483401E-2"/>
    <n v="4.0416344512868463E-2"/>
    <m/>
    <m/>
    <n v="4.0416344512868463E-2"/>
    <m/>
    <n v="4.0416344512868463E-2"/>
    <n v="8.0000000000000002E-3"/>
    <n v="3.2416344512868463E-2"/>
    <m/>
    <s v="JLL yield Sheet/GS global allocator (capex)/ CE (RG)"/>
  </r>
  <r>
    <d v="2025-01-14T00:00:00"/>
    <n v="32"/>
    <x v="1"/>
    <x v="1"/>
    <s v="-"/>
    <x v="22"/>
    <n v="7.2499999999999995E-2"/>
    <n v="0.2"/>
    <n v="5.7999999999999996E-2"/>
    <n v="0"/>
    <d v="2025-01-15T00:00:00"/>
    <n v="5.7999999999999996E-2"/>
    <n v="1.7999999999999999E-2"/>
    <n v="1.9E-2"/>
    <n v="2.1000000000000001E-2"/>
    <n v="1.9332570544455807E-2"/>
    <n v="7.8394482337061699E-2"/>
    <m/>
    <m/>
    <n v="7.8394482337061699E-2"/>
    <m/>
    <n v="7.8394482337061699E-2"/>
    <n v="8.0000000000000002E-3"/>
    <n v="7.0394482337061692E-2"/>
    <m/>
    <s v="JLL yield Sheet/GS global allocator (capex)/ CE (RG)"/>
  </r>
  <r>
    <d v="2025-01-14T00:00:00"/>
    <n v="33"/>
    <x v="1"/>
    <x v="1"/>
    <s v="-"/>
    <x v="23"/>
    <n v="4.4999999999999998E-2"/>
    <n v="0.12"/>
    <n v="3.9599999999999996E-2"/>
    <n v="0"/>
    <d v="2025-01-16T00:00:00"/>
    <n v="3.9599999999999996E-2"/>
    <n v="3.9E-2"/>
    <n v="3.5999999999999997E-2"/>
    <n v="3.4000000000000002E-2"/>
    <n v="3.6331296876460861E-2"/>
    <n v="7.7437448876555903E-2"/>
    <m/>
    <m/>
    <n v="7.7437448876555903E-2"/>
    <m/>
    <n v="7.7437448876555903E-2"/>
    <n v="8.0000000000000002E-3"/>
    <n v="6.9437448876555896E-2"/>
    <m/>
    <s v="JLL yield Sheet/GS global allocator (capex)/ CE (RG)"/>
  </r>
  <r>
    <d v="2025-01-14T00:00:00"/>
    <n v="34"/>
    <x v="1"/>
    <x v="1"/>
    <s v="-"/>
    <x v="24"/>
    <n v="0.05"/>
    <n v="0.15"/>
    <n v="4.2500000000000003E-2"/>
    <n v="-1E-3"/>
    <d v="2025-01-17T00:00:00"/>
    <n v="4.1500000000000002E-2"/>
    <n v="3.5999999999999997E-2"/>
    <n v="3.3000000000000002E-2"/>
    <n v="3.3000000000000002E-2"/>
    <n v="3.3999033504652942E-2"/>
    <n v="8.5889912913901023E-2"/>
    <m/>
    <m/>
    <n v="8.5889912913901023E-2"/>
    <m/>
    <n v="8.5889912913901023E-2"/>
    <n v="8.0000000000000002E-3"/>
    <n v="7.7889912913901016E-2"/>
    <m/>
    <s v="JLL yield Sheet/GS global allocator (capex)/ CE (RG)"/>
  </r>
  <r>
    <d v="2025-01-14T00:00:00"/>
    <n v="35"/>
    <x v="1"/>
    <x v="1"/>
    <s v="-"/>
    <x v="7"/>
    <n v="5.0999999999999997E-2"/>
    <n v="0.14000000000000001"/>
    <n v="4.3859999999999996E-2"/>
    <n v="0"/>
    <d v="2025-01-18T00:00:00"/>
    <n v="4.3859999999999996E-2"/>
    <n v="0.04"/>
    <n v="0.03"/>
    <n v="2.5000000000000001E-2"/>
    <n v="3.1647847718268673E-2"/>
    <n v="7.7121095331621925E-2"/>
    <n v="0.4"/>
    <n v="7.0000000000000007E-2"/>
    <n v="8.1868492219369871E-2"/>
    <m/>
    <n v="8.1868492219369871E-2"/>
    <n v="8.0000000000000002E-3"/>
    <n v="7.3868492219369863E-2"/>
    <m/>
    <s v="JLL yield Sheet/GS global allocator (capex)/ CE (RG)"/>
  </r>
  <r>
    <d v="2025-01-14T00:00:00"/>
    <n v="36"/>
    <x v="1"/>
    <x v="1"/>
    <s v="-"/>
    <x v="25"/>
    <n v="0.05"/>
    <n v="0.12"/>
    <n v="4.4000000000000004E-2"/>
    <n v="2.5000000000000001E-3"/>
    <d v="2025-01-19T00:00:00"/>
    <n v="4.6500000000000007E-2"/>
    <n v="0"/>
    <n v="0.01"/>
    <n v="0.01"/>
    <n v="6.6556046521124568E-3"/>
    <n v="3.3226899268311572E-2"/>
    <m/>
    <m/>
    <n v="3.3226899268311572E-2"/>
    <m/>
    <n v="3.3226899268311572E-2"/>
    <n v="0.01"/>
    <n v="2.322689926831157E-2"/>
    <m/>
    <s v="JLL yield Sheet/GS global allocator (capex)/ CE (RG)"/>
  </r>
  <r>
    <d v="2025-01-14T00:00:00"/>
    <n v="37"/>
    <x v="1"/>
    <x v="1"/>
    <s v="-"/>
    <x v="17"/>
    <n v="5.5E-2"/>
    <n v="0.09"/>
    <n v="5.0050000000000004E-2"/>
    <n v="-1E-3"/>
    <d v="2025-01-20T00:00:00"/>
    <n v="4.9050000000000003E-2"/>
    <n v="0.02"/>
    <n v="2.5000000000000001E-2"/>
    <n v="2.5000000000000001E-2"/>
    <n v="2.3330615938016663E-2"/>
    <n v="8.1038397552194663E-2"/>
    <m/>
    <m/>
    <n v="8.1038397552194663E-2"/>
    <m/>
    <n v="8.1038397552194663E-2"/>
    <n v="0.01"/>
    <n v="7.1038397552194668E-2"/>
    <m/>
    <s v="JLL yield Sheet/GS global allocator (capex)/ CE (RG)"/>
  </r>
  <r>
    <d v="2025-01-14T00:00:00"/>
    <n v="38"/>
    <x v="1"/>
    <x v="1"/>
    <s v="-"/>
    <x v="26"/>
    <n v="0.06"/>
    <n v="0.11"/>
    <n v="5.3399999999999996E-2"/>
    <n v="0"/>
    <d v="2025-01-21T00:00:00"/>
    <n v="5.3399999999999996E-2"/>
    <n v="2.5000000000000001E-2"/>
    <n v="2.5000000000000001E-2"/>
    <n v="2.4E-2"/>
    <n v="2.4666558206790423E-2"/>
    <n v="7.9401860835769389E-2"/>
    <n v="0.2"/>
    <n v="6.5000000000000002E-2"/>
    <n v="8.3002326044711736E-2"/>
    <m/>
    <n v="8.3002326044711736E-2"/>
    <n v="8.9999999999999993E-3"/>
    <n v="7.4002326044711741E-2"/>
    <m/>
    <s v="JLL yield Sheet/GS global allocator (capex)/ CE (RG)"/>
  </r>
  <r>
    <d v="2025-01-14T00:00:00"/>
    <n v="39"/>
    <x v="1"/>
    <x v="2"/>
    <s v="-"/>
    <x v="21"/>
    <n v="4.7500000000000001E-2"/>
    <n v="0.2"/>
    <n v="3.8000000000000006E-2"/>
    <n v="2E-3"/>
    <d v="2025-01-22T00:00:00"/>
    <n v="4.0000000000000008E-2"/>
    <n v="2.5999999999999999E-2"/>
    <n v="2.5000000000000001E-2"/>
    <n v="1.7999999999999999E-2"/>
    <n v="2.2993799465345965E-2"/>
    <n v="4.5286327621554046E-2"/>
    <n v="0.25"/>
    <n v="5.5E-2"/>
    <n v="4.2048436828738732E-2"/>
    <m/>
    <n v="4.2048436828738732E-2"/>
    <n v="8.9999999999999993E-3"/>
    <n v="3.3048436828738731E-2"/>
    <m/>
    <s v="GS/CE (RG)"/>
  </r>
  <r>
    <d v="2025-01-14T00:00:00"/>
    <n v="40"/>
    <x v="1"/>
    <x v="2"/>
    <s v="-"/>
    <x v="22"/>
    <n v="5.2999999999999999E-2"/>
    <n v="0.16"/>
    <n v="4.4519999999999997E-2"/>
    <n v="0"/>
    <d v="2025-01-23T00:00:00"/>
    <n v="4.4519999999999997E-2"/>
    <n v="1.7999999999999999E-2"/>
    <n v="0.02"/>
    <n v="2.4E-2"/>
    <n v="2.0663620437001207E-2"/>
    <n v="6.6012986921005545E-2"/>
    <n v="0.25"/>
    <n v="5.5E-2"/>
    <n v="6.9683982561340729E-2"/>
    <m/>
    <n v="6.9683982561340729E-2"/>
    <n v="8.9999999999999993E-3"/>
    <n v="6.0683982561340728E-2"/>
    <m/>
    <s v="GS/CE (RG)"/>
  </r>
  <r>
    <d v="2025-01-14T00:00:00"/>
    <n v="41"/>
    <x v="1"/>
    <x v="2"/>
    <s v="-"/>
    <x v="23"/>
    <n v="4.4999999999999998E-2"/>
    <n v="0.18"/>
    <n v="3.6900000000000002E-2"/>
    <n v="-1E-3"/>
    <d v="2025-01-24T00:00:00"/>
    <n v="3.5900000000000001E-2"/>
    <n v="2.5000000000000001E-2"/>
    <n v="2.9000000000000001E-2"/>
    <n v="3.1E-2"/>
    <n v="2.833030606478304E-2"/>
    <n v="7.5324904714453744E-2"/>
    <n v="0.25"/>
    <n v="5.5E-2"/>
    <n v="8.2099872952604999E-2"/>
    <m/>
    <n v="8.2099872952604999E-2"/>
    <n v="8.9999999999999993E-3"/>
    <n v="7.3099872952605005E-2"/>
    <m/>
    <s v="GS/CE (RG)"/>
  </r>
  <r>
    <d v="2025-01-14T00:00:00"/>
    <n v="42"/>
    <x v="1"/>
    <x v="2"/>
    <s v="-"/>
    <x v="24"/>
    <n v="4.4999999999999998E-2"/>
    <n v="0.13"/>
    <n v="3.9149999999999997E-2"/>
    <n v="-1E-3"/>
    <d v="2025-01-25T00:00:00"/>
    <n v="3.8149999999999996E-2"/>
    <n v="3.4000000000000002E-2"/>
    <n v="3.1E-2"/>
    <n v="2.9000000000000001E-2"/>
    <n v="3.133128700662513E-2"/>
    <n v="8.0370813841865729E-2"/>
    <n v="0.25"/>
    <n v="5.5E-2"/>
    <n v="8.8827751789154308E-2"/>
    <m/>
    <n v="8.8827751789154308E-2"/>
    <n v="8.9999999999999993E-3"/>
    <n v="7.9827751789154314E-2"/>
    <m/>
    <s v="GS/CE (RG)"/>
  </r>
  <r>
    <d v="2025-01-14T00:00:00"/>
    <n v="43"/>
    <x v="1"/>
    <x v="2"/>
    <s v="-"/>
    <x v="7"/>
    <n v="5.5E-2"/>
    <n v="0.14000000000000001"/>
    <n v="4.7300000000000002E-2"/>
    <n v="-2.5000000000000001E-3"/>
    <d v="2025-01-26T00:00:00"/>
    <n v="4.48E-2"/>
    <n v="0.03"/>
    <n v="0.03"/>
    <n v="2.5000000000000001E-2"/>
    <n v="2.8330629164966092E-2"/>
    <n v="9.4991364247393184E-2"/>
    <n v="0.25"/>
    <n v="5.5E-2"/>
    <n v="0.10832181899652425"/>
    <m/>
    <n v="0.10832181899652425"/>
    <n v="1.2500000000000001E-2"/>
    <n v="9.5821818996524255E-2"/>
    <m/>
    <s v="GS"/>
  </r>
  <r>
    <d v="2025-01-14T00:00:00"/>
    <n v="44"/>
    <x v="1"/>
    <x v="2"/>
    <s v="-"/>
    <x v="25"/>
    <n v="0.05"/>
    <n v="0.12"/>
    <n v="4.4000000000000004E-2"/>
    <n v="0"/>
    <d v="2025-01-27T00:00:00"/>
    <n v="4.4000000000000004E-2"/>
    <n v="0.02"/>
    <n v="0.02"/>
    <n v="0.02"/>
    <n v="2.0000000000000018E-2"/>
    <n v="6.4879999998692872E-2"/>
    <n v="0.25"/>
    <n v="5.5E-2"/>
    <n v="6.8173333331590494E-2"/>
    <m/>
    <n v="6.8173333331590494E-2"/>
    <n v="1.2500000000000001E-2"/>
    <n v="5.5673333331590497E-2"/>
    <m/>
    <s v="GS"/>
  </r>
  <r>
    <d v="2025-01-14T00:00:00"/>
    <n v="45"/>
    <x v="1"/>
    <x v="2"/>
    <s v="-"/>
    <x v="17"/>
    <n v="4.8000000000000001E-2"/>
    <n v="0.1"/>
    <n v="4.3200000000000002E-2"/>
    <n v="-1E-3"/>
    <d v="2025-01-28T00:00:00"/>
    <n v="4.2200000000000001E-2"/>
    <n v="0.02"/>
    <n v="0.02"/>
    <n v="2.5000000000000001E-2"/>
    <n v="2.1663950747395688E-2"/>
    <n v="7.3401634125956461E-2"/>
    <n v="0.25"/>
    <n v="5.5E-2"/>
    <n v="7.9535512167941955E-2"/>
    <m/>
    <n v="7.9535512167941955E-2"/>
    <n v="1.2500000000000001E-2"/>
    <n v="6.7035512167941957E-2"/>
    <m/>
    <s v="GS"/>
  </r>
  <r>
    <d v="2025-01-14T00:00:00"/>
    <n v="46"/>
    <x v="1"/>
    <x v="2"/>
    <s v="-"/>
    <x v="26"/>
    <n v="6.0999999999999999E-2"/>
    <n v="0.11"/>
    <n v="5.4289999999999998E-2"/>
    <n v="0"/>
    <d v="2025-01-29T00:00:00"/>
    <n v="5.4289999999999998E-2"/>
    <n v="1.4999999999999999E-2"/>
    <n v="1.4999999999999999E-2"/>
    <n v="1.4999999999999999E-2"/>
    <n v="1.4999999999999902E-2"/>
    <n v="7.0104349999653426E-2"/>
    <n v="0.25"/>
    <n v="5.5E-2"/>
    <n v="7.5139133332871241E-2"/>
    <m/>
    <n v="7.5139133332871241E-2"/>
    <n v="1.2500000000000001E-2"/>
    <n v="6.2639133332871244E-2"/>
    <m/>
    <s v="GS"/>
  </r>
  <r>
    <d v="2025-01-14T00:00:00"/>
    <n v="47"/>
    <x v="1"/>
    <x v="2"/>
    <s v="-"/>
    <x v="10"/>
    <n v="6.5000000000000002E-2"/>
    <n v="0.22"/>
    <n v="5.0700000000000002E-2"/>
    <n v="-2.5000000000000001E-3"/>
    <d v="2025-01-16T00:00:00"/>
    <n v="4.82E-2"/>
    <n v="0.03"/>
    <n v="0.03"/>
    <n v="0.03"/>
    <n v="3.0000000000000027E-2"/>
    <n v="9.8889086697399708E-2"/>
    <n v="0.25"/>
    <n v="5.5E-2"/>
    <n v="0.11351878226319961"/>
    <m/>
    <n v="0.11351878226319961"/>
    <n v="1.2500000000000001E-2"/>
    <n v="0.10101878226319962"/>
    <m/>
    <s v="GS"/>
  </r>
  <r>
    <d v="2025-01-14T00:00:00"/>
    <n v="48"/>
    <x v="1"/>
    <x v="1"/>
    <s v="-"/>
    <x v="27"/>
    <n v="6.5000000000000002E-2"/>
    <n v="0.03"/>
    <n v="6.3049999999999995E-2"/>
    <n v="1E-3"/>
    <d v="2025-01-16T00:00:00"/>
    <n v="6.4049999999999996E-2"/>
    <n v="2.5000000000000001E-2"/>
    <n v="0.02"/>
    <n v="0.02"/>
    <n v="2.1663950747395688E-2"/>
    <n v="8.1169961480693997E-2"/>
    <n v="0"/>
    <m/>
    <n v="8.1169961480693997E-2"/>
    <m/>
    <n v="8.1169961480693997E-2"/>
    <n v="8.0000000000000002E-3"/>
    <n v="7.316996148069399E-2"/>
    <m/>
    <m/>
  </r>
  <r>
    <s v="-"/>
    <n v="49"/>
    <x v="1"/>
    <x v="2"/>
    <m/>
    <x v="20"/>
    <m/>
    <m/>
    <m/>
    <m/>
    <m/>
    <m/>
    <m/>
    <m/>
    <m/>
    <m/>
    <m/>
    <m/>
    <m/>
    <m/>
    <m/>
    <m/>
    <m/>
    <m/>
    <m/>
    <m/>
  </r>
  <r>
    <s v="-"/>
    <n v="50"/>
    <x v="1"/>
    <x v="2"/>
    <m/>
    <x v="20"/>
    <m/>
    <m/>
    <m/>
    <m/>
    <m/>
    <m/>
    <m/>
    <m/>
    <m/>
    <m/>
    <m/>
    <m/>
    <m/>
    <m/>
    <m/>
    <m/>
    <m/>
    <m/>
    <m/>
    <m/>
  </r>
  <r>
    <s v="-"/>
    <n v="51"/>
    <x v="1"/>
    <x v="2"/>
    <m/>
    <x v="20"/>
    <m/>
    <m/>
    <m/>
    <m/>
    <m/>
    <m/>
    <m/>
    <m/>
    <m/>
    <m/>
    <m/>
    <m/>
    <m/>
    <m/>
    <m/>
    <m/>
    <m/>
    <m/>
    <m/>
    <m/>
  </r>
  <r>
    <s v="-"/>
    <n v="52"/>
    <x v="1"/>
    <x v="2"/>
    <m/>
    <x v="20"/>
    <m/>
    <m/>
    <m/>
    <m/>
    <m/>
    <m/>
    <m/>
    <m/>
    <m/>
    <m/>
    <m/>
    <m/>
    <m/>
    <m/>
    <m/>
    <m/>
    <m/>
    <m/>
    <m/>
    <m/>
  </r>
  <r>
    <s v="-"/>
    <n v="53"/>
    <x v="1"/>
    <x v="2"/>
    <m/>
    <x v="20"/>
    <m/>
    <m/>
    <m/>
    <m/>
    <m/>
    <m/>
    <m/>
    <m/>
    <m/>
    <m/>
    <m/>
    <m/>
    <m/>
    <m/>
    <m/>
    <m/>
    <m/>
    <m/>
    <m/>
    <m/>
  </r>
  <r>
    <s v="-"/>
    <n v="54"/>
    <x v="1"/>
    <x v="2"/>
    <m/>
    <x v="20"/>
    <m/>
    <m/>
    <m/>
    <m/>
    <m/>
    <m/>
    <m/>
    <m/>
    <m/>
    <m/>
    <m/>
    <m/>
    <m/>
    <m/>
    <m/>
    <m/>
    <m/>
    <m/>
    <m/>
    <m/>
  </r>
  <r>
    <s v="-"/>
    <n v="55"/>
    <x v="1"/>
    <x v="2"/>
    <m/>
    <x v="20"/>
    <m/>
    <m/>
    <m/>
    <m/>
    <m/>
    <m/>
    <m/>
    <m/>
    <m/>
    <m/>
    <m/>
    <m/>
    <m/>
    <m/>
    <m/>
    <m/>
    <m/>
    <m/>
    <m/>
    <m/>
  </r>
  <r>
    <s v="-"/>
    <n v="56"/>
    <x v="1"/>
    <x v="2"/>
    <m/>
    <x v="20"/>
    <m/>
    <m/>
    <m/>
    <m/>
    <m/>
    <m/>
    <m/>
    <m/>
    <m/>
    <m/>
    <m/>
    <m/>
    <m/>
    <m/>
    <m/>
    <m/>
    <m/>
    <m/>
    <m/>
    <m/>
  </r>
  <r>
    <s v="-"/>
    <n v="57"/>
    <x v="1"/>
    <x v="2"/>
    <m/>
    <x v="20"/>
    <m/>
    <m/>
    <m/>
    <m/>
    <m/>
    <m/>
    <m/>
    <m/>
    <m/>
    <m/>
    <m/>
    <m/>
    <m/>
    <m/>
    <m/>
    <m/>
    <m/>
    <m/>
    <m/>
    <m/>
  </r>
  <r>
    <s v="-"/>
    <n v="58"/>
    <x v="1"/>
    <x v="2"/>
    <m/>
    <x v="20"/>
    <m/>
    <m/>
    <m/>
    <m/>
    <m/>
    <m/>
    <m/>
    <m/>
    <m/>
    <m/>
    <m/>
    <m/>
    <m/>
    <m/>
    <m/>
    <m/>
    <m/>
    <m/>
    <m/>
    <m/>
  </r>
  <r>
    <s v="-"/>
    <n v="59"/>
    <x v="1"/>
    <x v="2"/>
    <m/>
    <x v="20"/>
    <m/>
    <m/>
    <m/>
    <m/>
    <m/>
    <m/>
    <m/>
    <m/>
    <m/>
    <m/>
    <m/>
    <m/>
    <m/>
    <m/>
    <m/>
    <m/>
    <m/>
    <m/>
    <m/>
    <m/>
  </r>
  <r>
    <s v="-"/>
    <n v="60"/>
    <x v="1"/>
    <x v="2"/>
    <m/>
    <x v="20"/>
    <m/>
    <m/>
    <m/>
    <m/>
    <m/>
    <m/>
    <m/>
    <m/>
    <m/>
    <m/>
    <m/>
    <m/>
    <m/>
    <m/>
    <m/>
    <m/>
    <m/>
    <m/>
    <m/>
    <m/>
  </r>
  <r>
    <d v="2024-09-30T00:00:00"/>
    <n v="61"/>
    <x v="2"/>
    <x v="3"/>
    <s v="Sydney"/>
    <x v="3"/>
    <n v="5.57E-2"/>
    <n v="0.12"/>
    <n v="4.9015999999999997E-2"/>
    <m/>
    <m/>
    <n v="4.9015999999999997E-2"/>
    <n v="0.03"/>
    <n v="3.5000000000000003E-2"/>
    <n v="3.2500000000000001E-2"/>
    <n v="3.2497982239801715E-2"/>
    <n v="8.3064090469614715E-2"/>
    <m/>
    <m/>
    <m/>
    <m/>
    <m/>
    <m/>
    <m/>
    <s v="APAC Macro Review (Sep 2024)"/>
    <m/>
  </r>
  <r>
    <d v="2024-09-30T00:00:00"/>
    <n v="62"/>
    <x v="2"/>
    <x v="3"/>
    <s v="Melbourne"/>
    <x v="3"/>
    <n v="5.6300000000000003E-2"/>
    <n v="0.12"/>
    <n v="4.9544000000000005E-2"/>
    <m/>
    <m/>
    <n v="4.9544000000000005E-2"/>
    <n v="0.03"/>
    <n v="0.03"/>
    <n v="2.5000000000000001E-2"/>
    <n v="2.8330629164966092E-2"/>
    <n v="7.9362296318776782E-2"/>
    <m/>
    <m/>
    <m/>
    <m/>
    <m/>
    <m/>
    <m/>
    <s v="APAC Macro Review (Sep 2024)"/>
    <m/>
  </r>
  <r>
    <d v="2024-09-30T00:00:00"/>
    <n v="63"/>
    <x v="2"/>
    <x v="3"/>
    <s v="Brisbane"/>
    <x v="3"/>
    <n v="5.7500000000000002E-2"/>
    <n v="0.12"/>
    <n v="5.0599999999999999E-2"/>
    <m/>
    <m/>
    <n v="5.0599999999999999E-2"/>
    <n v="2.5000000000000001E-2"/>
    <n v="2.5000000000000001E-2"/>
    <n v="2.5000000000000001E-2"/>
    <n v="2.4999999999999911E-2"/>
    <n v="7.686499999995311E-2"/>
    <m/>
    <m/>
    <m/>
    <m/>
    <m/>
    <m/>
    <m/>
    <s v="APAC Macro Review (Sep 2024)"/>
    <m/>
  </r>
  <r>
    <d v="2024-09-30T00:00:00"/>
    <n v="64"/>
    <x v="3"/>
    <x v="4"/>
    <m/>
    <x v="20"/>
    <m/>
    <m/>
    <m/>
    <m/>
    <m/>
    <m/>
    <m/>
    <m/>
    <m/>
    <m/>
    <m/>
    <m/>
    <m/>
    <m/>
    <m/>
    <m/>
    <m/>
    <m/>
    <s v="APAC Macro Review (Sep 2024)"/>
    <m/>
  </r>
  <r>
    <d v="2024-09-30T00:00:00"/>
    <n v="65"/>
    <x v="3"/>
    <x v="4"/>
    <m/>
    <x v="20"/>
    <m/>
    <m/>
    <m/>
    <m/>
    <m/>
    <m/>
    <m/>
    <m/>
    <m/>
    <m/>
    <m/>
    <m/>
    <m/>
    <m/>
    <m/>
    <m/>
    <m/>
    <m/>
    <s v="APAC Macro Review (Sep 2024)"/>
    <m/>
  </r>
  <r>
    <d v="2024-09-30T00:00:00"/>
    <n v="66"/>
    <x v="3"/>
    <x v="4"/>
    <m/>
    <x v="20"/>
    <m/>
    <m/>
    <m/>
    <m/>
    <m/>
    <m/>
    <m/>
    <m/>
    <m/>
    <m/>
    <m/>
    <m/>
    <m/>
    <m/>
    <m/>
    <m/>
    <m/>
    <m/>
    <s v="APAC Macro Review (Sep 2024)"/>
    <m/>
  </r>
  <r>
    <d v="2024-09-30T00:00:00"/>
    <n v="67"/>
    <x v="2"/>
    <x v="5"/>
    <s v="Greater Tokyo"/>
    <x v="3"/>
    <n v="3.6000000000000004E-2"/>
    <n v="0.125"/>
    <n v="3.15E-2"/>
    <m/>
    <m/>
    <n v="3.15E-2"/>
    <n v="0.02"/>
    <n v="2.5000000000000001E-2"/>
    <n v="0.02"/>
    <n v="2.1663950747395688E-2"/>
    <n v="5.3845843522073222E-2"/>
    <m/>
    <m/>
    <m/>
    <m/>
    <m/>
    <m/>
    <m/>
    <s v="APAC Macro Review (Sep 2024)"/>
    <m/>
  </r>
  <r>
    <d v="2024-09-30T00:00:00"/>
    <n v="68"/>
    <x v="2"/>
    <x v="6"/>
    <s v="Singapore"/>
    <x v="3"/>
    <n v="5.6000000000000001E-2"/>
    <n v="0.05"/>
    <n v="5.3199999999999997E-2"/>
    <m/>
    <m/>
    <n v="5.3199999999999997E-2"/>
    <n v="1.4999999999999999E-2"/>
    <n v="0.01"/>
    <n v="0.01"/>
    <n v="1.166392393077853E-2"/>
    <n v="6.5576230135493185E-2"/>
    <m/>
    <m/>
    <m/>
    <m/>
    <m/>
    <m/>
    <m/>
    <s v="APAC Macro Review (Sep 2024)"/>
    <m/>
  </r>
  <r>
    <d v="2024-09-30T00:00:00"/>
    <n v="69"/>
    <x v="2"/>
    <x v="7"/>
    <s v="Greater Seoul"/>
    <x v="3"/>
    <n v="5.3749999999999999E-2"/>
    <n v="0.2"/>
    <n v="4.3000000000000003E-2"/>
    <m/>
    <m/>
    <n v="4.3000000000000003E-2"/>
    <n v="0.01"/>
    <n v="0.03"/>
    <n v="2.5000000000000001E-2"/>
    <n v="2.1631216648794416E-2"/>
    <n v="6.5339514954922517E-2"/>
    <m/>
    <m/>
    <m/>
    <m/>
    <m/>
    <m/>
    <m/>
    <s v="APAC Macro Review (Sep 2024)"/>
    <m/>
  </r>
  <r>
    <d v="2024-09-30T00:00:00"/>
    <n v="70"/>
    <x v="2"/>
    <x v="3"/>
    <s v="Sydney"/>
    <x v="19"/>
    <n v="5.7500000000000002E-2"/>
    <n v="0.32500000000000001"/>
    <n v="3.8812500000000007E-2"/>
    <m/>
    <m/>
    <n v="3.8812500000000007E-2"/>
    <n v="2.5000000000000001E-2"/>
    <n v="0.04"/>
    <n v="2.5000000000000001E-2"/>
    <n v="2.9975806136709027E-2"/>
    <n v="6.9949557272006135E-2"/>
    <m/>
    <m/>
    <m/>
    <m/>
    <m/>
    <m/>
    <m/>
    <s v="APAC Macro Review (Sep 2024)"/>
    <m/>
  </r>
  <r>
    <d v="2024-09-30T00:00:00"/>
    <n v="71"/>
    <x v="2"/>
    <x v="3"/>
    <s v="Melbourne"/>
    <x v="19"/>
    <n v="0.06"/>
    <n v="0.42"/>
    <n v="3.4800000000000005E-2"/>
    <m/>
    <m/>
    <n v="3.4800000000000005E-2"/>
    <n v="-0.05"/>
    <n v="1.4999999999999999E-2"/>
    <n v="3.5000000000000003E-2"/>
    <n v="-6.6752882892173737E-4"/>
    <n v="3.3118517258130975E-2"/>
    <m/>
    <m/>
    <m/>
    <m/>
    <m/>
    <m/>
    <m/>
    <s v="APAC Macro Review (Sep 2024)"/>
    <m/>
  </r>
  <r>
    <d v="2024-09-30T00:00:00"/>
    <n v="72"/>
    <x v="2"/>
    <x v="3"/>
    <s v="Brisbane"/>
    <x v="19"/>
    <n v="6.5000000000000002E-2"/>
    <n v="0.4"/>
    <n v="3.9E-2"/>
    <m/>
    <m/>
    <n v="3.9E-2"/>
    <n v="3.5000000000000003E-2"/>
    <n v="3.5000000000000003E-2"/>
    <n v="2.5000000000000001E-2"/>
    <n v="3.1655873295675541E-2"/>
    <n v="7.2022650333759541E-2"/>
    <m/>
    <m/>
    <m/>
    <m/>
    <m/>
    <m/>
    <m/>
    <s v="APAC Macro Review (Sep 2024)"/>
    <m/>
  </r>
  <r>
    <d v="2024-09-30T00:00:00"/>
    <n v="73"/>
    <x v="2"/>
    <x v="3"/>
    <s v="Perth"/>
    <x v="19"/>
    <n v="6.88E-2"/>
    <n v="0.42"/>
    <n v="3.9904000000000002E-2"/>
    <m/>
    <m/>
    <n v="3.9904000000000002E-2"/>
    <n v="3.5000000000000003E-2"/>
    <n v="4.4999999999999998E-2"/>
    <n v="2.5000000000000001E-2"/>
    <n v="3.4967792878626724E-2"/>
    <n v="7.6401398554349687E-2"/>
    <m/>
    <m/>
    <m/>
    <m/>
    <m/>
    <m/>
    <m/>
    <s v="APAC Macro Review (Sep 2024)"/>
    <m/>
  </r>
  <r>
    <d v="2024-09-30T00:00:00"/>
    <n v="74"/>
    <x v="3"/>
    <x v="4"/>
    <m/>
    <x v="20"/>
    <m/>
    <m/>
    <m/>
    <m/>
    <m/>
    <m/>
    <m/>
    <m/>
    <m/>
    <m/>
    <m/>
    <m/>
    <m/>
    <m/>
    <m/>
    <m/>
    <m/>
    <m/>
    <s v="APAC Macro Review (Sep 2024)"/>
    <m/>
  </r>
  <r>
    <d v="2024-09-30T00:00:00"/>
    <n v="75"/>
    <x v="3"/>
    <x v="4"/>
    <m/>
    <x v="20"/>
    <m/>
    <m/>
    <m/>
    <m/>
    <m/>
    <m/>
    <m/>
    <m/>
    <m/>
    <m/>
    <m/>
    <m/>
    <m/>
    <m/>
    <m/>
    <m/>
    <m/>
    <m/>
    <s v="APAC Macro Review (Sep 2024)"/>
    <m/>
  </r>
  <r>
    <d v="2024-09-30T00:00:00"/>
    <n v="76"/>
    <x v="3"/>
    <x v="4"/>
    <m/>
    <x v="20"/>
    <m/>
    <m/>
    <m/>
    <m/>
    <m/>
    <m/>
    <m/>
    <m/>
    <m/>
    <m/>
    <m/>
    <m/>
    <m/>
    <m/>
    <m/>
    <m/>
    <m/>
    <m/>
    <s v="APAC Macro Review (Sep 2024)"/>
    <m/>
  </r>
  <r>
    <d v="2024-09-30T00:00:00"/>
    <n v="77"/>
    <x v="2"/>
    <x v="5"/>
    <s v="Tokyo 5 Wards"/>
    <x v="19"/>
    <n v="3.6000000000000004E-2"/>
    <n v="0.1"/>
    <n v="3.2400000000000005E-2"/>
    <m/>
    <m/>
    <n v="3.2400000000000005E-2"/>
    <n v="0.02"/>
    <n v="4.4999999999999998E-2"/>
    <n v="0.03"/>
    <n v="3.1615587552272562E-2"/>
    <n v="6.4927946753733812E-2"/>
    <m/>
    <m/>
    <m/>
    <m/>
    <m/>
    <m/>
    <m/>
    <s v="APAC Macro Review (Sep 2024)"/>
    <m/>
  </r>
  <r>
    <d v="2024-09-30T00:00:00"/>
    <n v="78"/>
    <x v="2"/>
    <x v="6"/>
    <s v="Singapore"/>
    <x v="19"/>
    <n v="3.6499999999999998E-2"/>
    <n v="0.1"/>
    <n v="3.2849999999999997E-2"/>
    <m/>
    <m/>
    <n v="3.2849999999999997E-2"/>
    <n v="0.02"/>
    <n v="0.02"/>
    <n v="0.02"/>
    <n v="2.0000000000000018E-2"/>
    <n v="5.3506999999999971E-2"/>
    <m/>
    <m/>
    <m/>
    <m/>
    <m/>
    <m/>
    <m/>
    <s v="APAC Macro Review (Sep 2024)"/>
    <m/>
  </r>
  <r>
    <d v="2024-09-30T00:00:00"/>
    <n v="79"/>
    <x v="2"/>
    <x v="7"/>
    <s v="Seoul"/>
    <x v="19"/>
    <n v="4.4999999999999998E-2"/>
    <n v="0.1"/>
    <n v="4.0500000000000001E-2"/>
    <m/>
    <m/>
    <n v="4.0500000000000001E-2"/>
    <n v="0.02"/>
    <n v="0.02"/>
    <n v="0.02"/>
    <n v="2.0000000000000018E-2"/>
    <n v="6.13099999971225E-2"/>
    <m/>
    <m/>
    <m/>
    <m/>
    <m/>
    <m/>
    <m/>
    <s v="APAC Macro Review (Sep 2024)"/>
    <m/>
  </r>
  <r>
    <d v="2024-09-30T00:00:00"/>
    <n v="80"/>
    <x v="2"/>
    <x v="3"/>
    <s v="Sydney Regional"/>
    <x v="8"/>
    <n v="5.7500000000000002E-2"/>
    <n v="0.2"/>
    <n v="4.6000000000000006E-2"/>
    <m/>
    <m/>
    <n v="4.6000000000000006E-2"/>
    <n v="1.4999999999999999E-2"/>
    <n v="1.4999999999999999E-2"/>
    <n v="0.02"/>
    <n v="1.6663937404957752E-2"/>
    <n v="6.3352859647653581E-2"/>
    <m/>
    <m/>
    <m/>
    <m/>
    <m/>
    <m/>
    <m/>
    <s v="APAC Macro Review (Sep 2024)"/>
    <m/>
  </r>
  <r>
    <d v="2024-09-30T00:00:00"/>
    <n v="81"/>
    <x v="2"/>
    <x v="3"/>
    <s v="Melbourne Regional"/>
    <x v="8"/>
    <n v="0.06"/>
    <n v="0.22500000000000001"/>
    <n v="4.65E-2"/>
    <m/>
    <m/>
    <n v="4.65E-2"/>
    <n v="1.4999999999999999E-2"/>
    <n v="1.4999999999999999E-2"/>
    <n v="0.02"/>
    <n v="1.6663937404957752E-2"/>
    <n v="6.3860336194310419E-2"/>
    <m/>
    <m/>
    <m/>
    <m/>
    <m/>
    <m/>
    <m/>
    <s v="APAC Macro Review (Sep 2024)"/>
    <m/>
  </r>
  <r>
    <d v="2024-09-30T00:00:00"/>
    <n v="82"/>
    <x v="3"/>
    <x v="4"/>
    <m/>
    <x v="20"/>
    <m/>
    <m/>
    <m/>
    <m/>
    <m/>
    <m/>
    <m/>
    <m/>
    <m/>
    <m/>
    <m/>
    <m/>
    <m/>
    <m/>
    <m/>
    <m/>
    <m/>
    <m/>
    <s v="APAC Macro Review (Sep 2024)"/>
    <m/>
  </r>
  <r>
    <d v="2024-09-30T00:00:00"/>
    <n v="83"/>
    <x v="3"/>
    <x v="4"/>
    <m/>
    <x v="20"/>
    <m/>
    <m/>
    <m/>
    <m/>
    <m/>
    <m/>
    <m/>
    <m/>
    <m/>
    <m/>
    <m/>
    <m/>
    <m/>
    <m/>
    <m/>
    <m/>
    <m/>
    <m/>
    <s v="APAC Macro Review (Sep 2024)"/>
    <m/>
  </r>
  <r>
    <d v="2024-09-30T00:00:00"/>
    <n v="84"/>
    <x v="2"/>
    <x v="6"/>
    <s v="Singapore"/>
    <x v="8"/>
    <n v="0.05"/>
    <n v="0.1"/>
    <n v="4.5000000000000005E-2"/>
    <m/>
    <m/>
    <n v="4.5000000000000005E-2"/>
    <n v="1.7500000000000002E-2"/>
    <n v="1.7500000000000002E-2"/>
    <n v="1.7500000000000002E-2"/>
    <n v="1.7500000000000071E-2"/>
    <n v="6.3287499998147423E-2"/>
    <m/>
    <m/>
    <m/>
    <m/>
    <m/>
    <m/>
    <m/>
    <s v="APAC Macro Review (Sep 2024)"/>
    <m/>
  </r>
  <r>
    <d v="2024-09-30T00:00:00"/>
    <n v="85"/>
    <x v="2"/>
    <x v="7"/>
    <s v="Seoul"/>
    <x v="8"/>
    <n v="5.3999999999999999E-2"/>
    <n v="0.1"/>
    <n v="4.8599999999999997E-2"/>
    <m/>
    <m/>
    <n v="4.8599999999999997E-2"/>
    <n v="2.2499999999999999E-2"/>
    <n v="2.2499999999999999E-2"/>
    <n v="2.2499999999999999E-2"/>
    <n v="2.2499999999999964E-2"/>
    <n v="7.2193499999799071E-2"/>
    <m/>
    <m/>
    <m/>
    <m/>
    <m/>
    <m/>
    <m/>
    <s v="APAC Macro Review (Sep 2024)"/>
    <m/>
  </r>
  <r>
    <d v="2024-09-30T00:00:00"/>
    <n v="86"/>
    <x v="2"/>
    <x v="3"/>
    <s v="Various"/>
    <x v="28"/>
    <n v="4.3750000000000004E-2"/>
    <n v="0.1"/>
    <n v="3.9375000000000007E-2"/>
    <m/>
    <m/>
    <n v="3.9375000000000007E-2"/>
    <n v="5.5E-2"/>
    <n v="0.04"/>
    <n v="3.2500000000000001E-2"/>
    <n v="4.2458127737938556E-2"/>
    <n v="8.3807866198017722E-2"/>
    <m/>
    <m/>
    <m/>
    <m/>
    <m/>
    <m/>
    <m/>
    <s v="APAC Macro Review (Sep 2024)"/>
    <m/>
  </r>
  <r>
    <d v="2024-09-30T00:00:00"/>
    <n v="87"/>
    <x v="3"/>
    <x v="4"/>
    <m/>
    <x v="20"/>
    <m/>
    <m/>
    <m/>
    <m/>
    <m/>
    <m/>
    <m/>
    <m/>
    <m/>
    <m/>
    <m/>
    <m/>
    <m/>
    <m/>
    <m/>
    <m/>
    <m/>
    <m/>
    <s v="APAC Macro Review (Sep 2024)"/>
    <m/>
  </r>
  <r>
    <d v="2024-09-30T00:00:00"/>
    <n v="88"/>
    <x v="2"/>
    <x v="5"/>
    <s v="Tokyo"/>
    <x v="28"/>
    <n v="3.5000000000000003E-2"/>
    <n v="0.05"/>
    <n v="3.3250000000000002E-2"/>
    <m/>
    <m/>
    <n v="3.3250000000000002E-2"/>
    <n v="0.03"/>
    <n v="2.5000000000000001E-2"/>
    <n v="2.2499999999999999E-2"/>
    <n v="2.5828598282809034E-2"/>
    <n v="6.0022154959355145E-2"/>
    <m/>
    <m/>
    <m/>
    <m/>
    <m/>
    <m/>
    <m/>
    <s v="APAC Macro Review (Sep 2024)"/>
    <m/>
  </r>
  <r>
    <d v="2024-09-30T00:00:00"/>
    <n v="89"/>
    <x v="2"/>
    <x v="3"/>
    <s v="Various"/>
    <x v="26"/>
    <n v="5.6250000000000001E-2"/>
    <n v="0.1"/>
    <n v="5.0625000000000003E-2"/>
    <m/>
    <m/>
    <n v="5.0625000000000003E-2"/>
    <n v="2.5000000000000001E-2"/>
    <n v="2.5000000000000001E-2"/>
    <n v="2.5000000000000001E-2"/>
    <n v="2.4999999999999911E-2"/>
    <n v="7.6890624999953694E-2"/>
    <m/>
    <m/>
    <m/>
    <m/>
    <m/>
    <m/>
    <m/>
    <s v="APAC Macro Review (Sep 2024)"/>
    <m/>
  </r>
  <r>
    <s v="-"/>
    <n v="90"/>
    <x v="3"/>
    <x v="4"/>
    <m/>
    <x v="2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D42980-76FA-4238-B17F-BC24928029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6:N28" firstHeaderRow="1" firstDataRow="1" firstDataCol="1" rowPageCount="1" colPageCount="1"/>
  <pivotFields count="26">
    <pivotField showAll="0"/>
    <pivotField showAll="0"/>
    <pivotField axis="axisPage" showAll="0">
      <items count="5">
        <item x="2"/>
        <item x="1"/>
        <item x="0"/>
        <item x="3"/>
        <item t="default"/>
      </items>
    </pivotField>
    <pivotField showAll="0"/>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x="20"/>
        <item x="3"/>
        <item x="19"/>
        <item x="8"/>
        <item x="28"/>
        <item x="26"/>
        <item x="21"/>
        <item x="22"/>
        <item x="23"/>
        <item x="24"/>
        <item x="17"/>
        <item x="27"/>
        <item x="0"/>
        <item x="1"/>
        <item x="2"/>
        <item x="4"/>
        <item x="5"/>
        <item x="6"/>
        <item x="9"/>
        <item x="11"/>
        <item x="1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22">
    <i>
      <x v="16"/>
    </i>
    <i>
      <x v="1"/>
    </i>
    <i>
      <x v="11"/>
    </i>
    <i>
      <x v="22"/>
    </i>
    <i>
      <x v="38"/>
    </i>
    <i>
      <x v="20"/>
    </i>
    <i>
      <x v="14"/>
    </i>
    <i>
      <x v="10"/>
    </i>
    <i>
      <x v="37"/>
    </i>
    <i>
      <x v="35"/>
    </i>
    <i>
      <x v="18"/>
    </i>
    <i>
      <x v="36"/>
    </i>
    <i>
      <x v="39"/>
    </i>
    <i>
      <x v="32"/>
    </i>
    <i>
      <x v="31"/>
    </i>
    <i>
      <x v="34"/>
    </i>
    <i>
      <x v="40"/>
    </i>
    <i>
      <x v="33"/>
    </i>
    <i>
      <x v="29"/>
    </i>
    <i>
      <x v="21"/>
    </i>
    <i>
      <x v="19"/>
    </i>
    <i t="grand">
      <x/>
    </i>
  </rowItems>
  <colItems count="1">
    <i/>
  </colItems>
  <pageFields count="1">
    <pageField fld="2" item="2" hier="-1"/>
  </pageFields>
  <dataFields count="1">
    <dataField name="Average of 3yr Unlev IRR" fld="16" subtotal="average" baseField="4" baseItem="0" numFmtId="164"/>
  </dataFields>
  <formats count="2">
    <format dxfId="18">
      <pivotArea outline="0" collapsedLevelsAreSubtotals="1" fieldPosition="0"/>
    </format>
    <format dxfId="17">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21E131-CF5E-49ED-AB22-7FFDCA32A0C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54:N68" firstHeaderRow="1" firstDataRow="1" firstDataCol="1" rowPageCount="1" colPageCount="1"/>
  <pivotFields count="26">
    <pivotField showAll="0"/>
    <pivotField showAll="0"/>
    <pivotField axis="axisPage" showAll="0">
      <items count="5">
        <item x="2"/>
        <item x="1"/>
        <item x="0"/>
        <item x="3"/>
        <item t="default"/>
      </items>
    </pivotField>
    <pivotField axis="axisRow" showAll="0">
      <items count="12">
        <item h="1" x="3"/>
        <item m="1" x="9"/>
        <item x="2"/>
        <item m="1" x="10"/>
        <item x="5"/>
        <item m="1" x="8"/>
        <item x="6"/>
        <item x="7"/>
        <item x="1"/>
        <item x="0"/>
        <item x="4"/>
        <item t="default"/>
      </items>
    </pivotField>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h="1" x="20"/>
        <item x="3"/>
        <item x="19"/>
        <item x="8"/>
        <item x="28"/>
        <item x="26"/>
        <item x="21"/>
        <item x="22"/>
        <item x="23"/>
        <item x="24"/>
        <item x="17"/>
        <item x="27"/>
        <item h="1" x="0"/>
        <item h="1" x="1"/>
        <item h="1" x="2"/>
        <item h="1" x="4"/>
        <item h="1" x="5"/>
        <item h="1" x="6"/>
        <item h="1" x="9"/>
        <item h="1" x="11"/>
        <item h="1" x="1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2">
    <field x="5"/>
    <field x="3"/>
  </rowFields>
  <rowItems count="14">
    <i>
      <x v="22"/>
    </i>
    <i r="1">
      <x v="6"/>
    </i>
    <i r="1">
      <x v="7"/>
    </i>
    <i>
      <x v="20"/>
    </i>
    <i r="1">
      <x v="4"/>
    </i>
    <i r="1">
      <x v="6"/>
    </i>
    <i r="1">
      <x v="7"/>
    </i>
    <i>
      <x v="23"/>
    </i>
    <i r="1">
      <x v="4"/>
    </i>
    <i>
      <x v="21"/>
    </i>
    <i r="1">
      <x v="4"/>
    </i>
    <i r="1">
      <x v="6"/>
    </i>
    <i r="1">
      <x v="7"/>
    </i>
    <i t="grand">
      <x/>
    </i>
  </rowItems>
  <colItems count="1">
    <i/>
  </colItems>
  <pageFields count="1">
    <pageField fld="2" item="0" hier="-1"/>
  </pageFields>
  <dataFields count="1">
    <dataField name="Average of 3yr Unlev IRR" fld="16" subtotal="average" baseField="4" baseItem="0" numFmtId="164"/>
  </dataFields>
  <formats count="2">
    <format dxfId="20">
      <pivotArea outline="0" collapsedLevelsAreSubtotals="1" fieldPosition="0"/>
    </format>
    <format dxfId="19">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255A1D-25AC-4DBF-BB47-82990AE26CB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5:N47" firstHeaderRow="1" firstDataRow="1" firstDataCol="1" rowPageCount="1" colPageCount="1"/>
  <pivotFields count="26">
    <pivotField showAll="0"/>
    <pivotField showAll="0"/>
    <pivotField axis="axisPage" showAll="0">
      <items count="5">
        <item x="2"/>
        <item x="1"/>
        <item x="0"/>
        <item x="3"/>
        <item t="default"/>
      </items>
    </pivotField>
    <pivotField showAll="0"/>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x="20"/>
        <item x="3"/>
        <item x="19"/>
        <item x="8"/>
        <item x="28"/>
        <item x="26"/>
        <item x="21"/>
        <item x="22"/>
        <item x="23"/>
        <item x="24"/>
        <item x="17"/>
        <item x="27"/>
        <item x="0"/>
        <item x="1"/>
        <item x="2"/>
        <item x="4"/>
        <item x="5"/>
        <item x="6"/>
        <item x="9"/>
        <item x="11"/>
        <item x="1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12">
    <i>
      <x v="10"/>
    </i>
    <i>
      <x v="18"/>
    </i>
    <i>
      <x v="28"/>
    </i>
    <i>
      <x v="30"/>
    </i>
    <i>
      <x v="29"/>
    </i>
    <i>
      <x v="27"/>
    </i>
    <i>
      <x v="24"/>
    </i>
    <i>
      <x v="26"/>
    </i>
    <i>
      <x v="12"/>
    </i>
    <i>
      <x v="25"/>
    </i>
    <i>
      <x v="19"/>
    </i>
    <i t="grand">
      <x/>
    </i>
  </rowItems>
  <colItems count="1">
    <i/>
  </colItems>
  <pageFields count="1">
    <pageField fld="2" item="1" hier="-1"/>
  </pageFields>
  <dataFields count="1">
    <dataField name="Average of 3yr Unlev IRR" fld="16" subtotal="average" baseField="4" baseItem="0" numFmtId="164"/>
  </dataFields>
  <formats count="2">
    <format dxfId="22">
      <pivotArea outline="0" collapsedLevelsAreSubtotals="1" fieldPosition="0"/>
    </format>
    <format dxfId="21">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75CC8B-EB2E-4BEA-B1D8-DC7BAA6E751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74:N80" firstHeaderRow="1" firstDataRow="1" firstDataCol="1" rowPageCount="1" colPageCount="1"/>
  <pivotFields count="26">
    <pivotField showAll="0"/>
    <pivotField showAll="0"/>
    <pivotField showAll="0"/>
    <pivotField axis="axisPage" multipleItemSelectionAllowed="1" showAll="0">
      <items count="12">
        <item x="3"/>
        <item m="1" x="9"/>
        <item h="1" x="2"/>
        <item m="1" x="10"/>
        <item h="1" x="5"/>
        <item m="1" x="8"/>
        <item h="1" x="6"/>
        <item h="1" x="7"/>
        <item h="1" x="1"/>
        <item h="1" x="0"/>
        <item h="1" x="4"/>
        <item t="default"/>
      </items>
    </pivotField>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x="20"/>
        <item x="3"/>
        <item x="19"/>
        <item x="8"/>
        <item x="28"/>
        <item x="26"/>
        <item x="21"/>
        <item x="22"/>
        <item x="23"/>
        <item x="24"/>
        <item x="17"/>
        <item x="27"/>
        <item x="0"/>
        <item x="1"/>
        <item x="2"/>
        <item x="4"/>
        <item x="5"/>
        <item x="6"/>
        <item x="9"/>
        <item x="11"/>
        <item x="1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6">
    <i>
      <x v="23"/>
    </i>
    <i>
      <x v="20"/>
    </i>
    <i>
      <x v="24"/>
    </i>
    <i>
      <x v="22"/>
    </i>
    <i>
      <x v="21"/>
    </i>
    <i t="grand">
      <x/>
    </i>
  </rowItems>
  <colItems count="1">
    <i/>
  </colItems>
  <pageFields count="1">
    <pageField fld="3" hier="-1"/>
  </pageFields>
  <dataFields count="1">
    <dataField name="Average of 3yr Unlev IRR" fld="16" subtotal="average" baseField="4" baseItem="0" numFmtId="164"/>
  </dataFields>
  <formats count="2">
    <format dxfId="24">
      <pivotArea outline="0" collapsedLevelsAreSubtotals="1" fieldPosition="0"/>
    </format>
    <format dxfId="23">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9F79EE-1CE9-441B-BDBC-5A6D554FCB9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23" firstHeaderRow="1" firstDataRow="1" firstDataCol="1" rowPageCount="1" colPageCount="1"/>
  <pivotFields count="26">
    <pivotField showAll="0"/>
    <pivotField showAll="0"/>
    <pivotField axis="axisPage" showAll="0">
      <items count="5">
        <item x="2"/>
        <item x="1"/>
        <item x="0"/>
        <item x="3"/>
        <item t="default"/>
      </items>
    </pivotField>
    <pivotField axis="axisRow" showAll="0">
      <items count="12">
        <item x="3"/>
        <item m="1" x="9"/>
        <item x="2"/>
        <item m="1" x="10"/>
        <item x="5"/>
        <item m="1" x="8"/>
        <item x="6"/>
        <item x="7"/>
        <item x="1"/>
        <item x="0"/>
        <item x="4"/>
        <item t="default"/>
      </items>
    </pivotField>
    <pivotField showAll="0"/>
    <pivotField axis="axisRow" showAll="0">
      <items count="42">
        <item x="5"/>
        <item m="1" x="38"/>
        <item x="9"/>
        <item x="4"/>
        <item x="14"/>
        <item m="1" x="30"/>
        <item m="1" x="31"/>
        <item m="1" x="29"/>
        <item m="1" x="32"/>
        <item x="1"/>
        <item m="1" x="34"/>
        <item m="1" x="35"/>
        <item m="1" x="33"/>
        <item m="1" x="36"/>
        <item x="10"/>
        <item x="26"/>
        <item x="24"/>
        <item x="3"/>
        <item x="13"/>
        <item x="25"/>
        <item x="18"/>
        <item m="1" x="39"/>
        <item x="15"/>
        <item x="16"/>
        <item x="27"/>
        <item x="11"/>
        <item x="0"/>
        <item x="21"/>
        <item x="19"/>
        <item x="23"/>
        <item x="28"/>
        <item x="22"/>
        <item x="8"/>
        <item x="17"/>
        <item m="1" x="40"/>
        <item x="12"/>
        <item x="6"/>
        <item m="1" x="37"/>
        <item x="7"/>
        <item x="2"/>
        <item x="2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2">
    <field x="3"/>
    <field x="5"/>
  </rowFields>
  <rowItems count="19">
    <i>
      <x/>
    </i>
    <i r="1">
      <x v="15"/>
    </i>
    <i r="1">
      <x v="17"/>
    </i>
    <i r="1">
      <x v="28"/>
    </i>
    <i r="1">
      <x v="30"/>
    </i>
    <i r="1">
      <x v="32"/>
    </i>
    <i>
      <x v="4"/>
    </i>
    <i r="1">
      <x v="17"/>
    </i>
    <i r="1">
      <x v="28"/>
    </i>
    <i r="1">
      <x v="30"/>
    </i>
    <i>
      <x v="6"/>
    </i>
    <i r="1">
      <x v="17"/>
    </i>
    <i r="1">
      <x v="28"/>
    </i>
    <i r="1">
      <x v="32"/>
    </i>
    <i>
      <x v="7"/>
    </i>
    <i r="1">
      <x v="17"/>
    </i>
    <i r="1">
      <x v="28"/>
    </i>
    <i r="1">
      <x v="32"/>
    </i>
    <i t="grand">
      <x/>
    </i>
  </rowItems>
  <colItems count="1">
    <i/>
  </colItems>
  <pageFields count="1">
    <pageField fld="2" item="0" hier="-1"/>
  </pageFields>
  <dataFields count="1">
    <dataField name="Average of 3yr Unlev IRR" fld="16" subtotal="average" baseField="5" baseItem="15"/>
  </dataFields>
  <formats count="2">
    <format dxfId="12">
      <pivotArea outline="0" collapsedLevelsAreSubtotals="1" fieldPosition="0"/>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289950-C6F6-4788-849F-D5ADDC07AE6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26" firstHeaderRow="1" firstDataRow="1" firstDataCol="1" rowPageCount="1" colPageCount="1"/>
  <pivotFields count="26">
    <pivotField showAll="0"/>
    <pivotField showAll="0"/>
    <pivotField axis="axisPage" showAll="0">
      <items count="5">
        <item x="2"/>
        <item x="1"/>
        <item x="0"/>
        <item x="3"/>
        <item t="default"/>
      </items>
    </pivotField>
    <pivotField axis="axisRow" showAll="0">
      <items count="12">
        <item x="3"/>
        <item m="1" x="9"/>
        <item x="2"/>
        <item m="1" x="10"/>
        <item x="5"/>
        <item m="1" x="8"/>
        <item x="6"/>
        <item x="7"/>
        <item x="1"/>
        <item x="0"/>
        <item x="4"/>
        <item t="default"/>
      </items>
    </pivotField>
    <pivotField showAll="0"/>
    <pivotField axis="axisRow" showAll="0">
      <items count="42">
        <item x="5"/>
        <item m="1" x="38"/>
        <item x="9"/>
        <item x="4"/>
        <item x="14"/>
        <item m="1" x="30"/>
        <item m="1" x="31"/>
        <item m="1" x="29"/>
        <item m="1" x="32"/>
        <item x="1"/>
        <item m="1" x="34"/>
        <item m="1" x="35"/>
        <item m="1" x="33"/>
        <item m="1" x="36"/>
        <item x="10"/>
        <item x="26"/>
        <item x="24"/>
        <item x="3"/>
        <item x="13"/>
        <item x="25"/>
        <item x="18"/>
        <item m="1" x="39"/>
        <item x="15"/>
        <item x="16"/>
        <item x="27"/>
        <item x="11"/>
        <item x="0"/>
        <item x="21"/>
        <item x="19"/>
        <item x="23"/>
        <item x="28"/>
        <item x="22"/>
        <item x="8"/>
        <item x="17"/>
        <item m="1" x="40"/>
        <item x="12"/>
        <item x="6"/>
        <item m="1" x="37"/>
        <item x="7"/>
        <item x="2"/>
        <item x="2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2">
    <field x="3"/>
    <field x="5"/>
  </rowFields>
  <rowItems count="22">
    <i>
      <x v="2"/>
    </i>
    <i r="1">
      <x v="14"/>
    </i>
    <i r="1">
      <x v="15"/>
    </i>
    <i r="1">
      <x v="16"/>
    </i>
    <i r="1">
      <x v="19"/>
    </i>
    <i r="1">
      <x v="27"/>
    </i>
    <i r="1">
      <x v="29"/>
    </i>
    <i r="1">
      <x v="31"/>
    </i>
    <i r="1">
      <x v="33"/>
    </i>
    <i r="1">
      <x v="38"/>
    </i>
    <i r="1">
      <x v="40"/>
    </i>
    <i>
      <x v="8"/>
    </i>
    <i r="1">
      <x v="15"/>
    </i>
    <i r="1">
      <x v="16"/>
    </i>
    <i r="1">
      <x v="19"/>
    </i>
    <i r="1">
      <x v="24"/>
    </i>
    <i r="1">
      <x v="27"/>
    </i>
    <i r="1">
      <x v="29"/>
    </i>
    <i r="1">
      <x v="31"/>
    </i>
    <i r="1">
      <x v="33"/>
    </i>
    <i r="1">
      <x v="38"/>
    </i>
    <i t="grand">
      <x/>
    </i>
  </rowItems>
  <colItems count="1">
    <i/>
  </colItems>
  <pageFields count="1">
    <pageField fld="2" item="1" hier="-1"/>
  </pageFields>
  <dataFields count="1">
    <dataField name="Average of 3yr Unlev IRR" fld="16" subtotal="average" baseField="5" baseItem="14"/>
  </dataFields>
  <formats count="2">
    <format dxfId="14">
      <pivotArea outline="0" collapsedLevelsAreSubtotals="1" fieldPosition="0"/>
    </format>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E7A30F-14C3-4456-9E04-120FD328A51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26" firstHeaderRow="1" firstDataRow="1" firstDataCol="1" rowPageCount="1" colPageCount="1"/>
  <pivotFields count="26">
    <pivotField showAll="0"/>
    <pivotField showAll="0"/>
    <pivotField axis="axisPage" showAll="0">
      <items count="5">
        <item x="2"/>
        <item x="1"/>
        <item x="0"/>
        <item x="3"/>
        <item t="default"/>
      </items>
    </pivotField>
    <pivotField showAll="0"/>
    <pivotField showAll="0"/>
    <pivotField axis="axisRow" showAll="0">
      <items count="42">
        <item x="5"/>
        <item m="1" x="38"/>
        <item x="9"/>
        <item x="4"/>
        <item x="14"/>
        <item m="1" x="30"/>
        <item m="1" x="31"/>
        <item m="1" x="29"/>
        <item m="1" x="32"/>
        <item x="1"/>
        <item m="1" x="34"/>
        <item m="1" x="35"/>
        <item m="1" x="33"/>
        <item m="1" x="36"/>
        <item x="10"/>
        <item x="26"/>
        <item x="24"/>
        <item x="3"/>
        <item x="13"/>
        <item x="25"/>
        <item x="18"/>
        <item m="1" x="39"/>
        <item x="15"/>
        <item x="16"/>
        <item x="27"/>
        <item x="11"/>
        <item x="0"/>
        <item x="21"/>
        <item x="19"/>
        <item x="23"/>
        <item x="28"/>
        <item x="22"/>
        <item x="8"/>
        <item x="17"/>
        <item m="1" x="40"/>
        <item x="12"/>
        <item x="6"/>
        <item m="1" x="37"/>
        <item x="7"/>
        <item x="2"/>
        <item x="2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22">
    <i>
      <x/>
    </i>
    <i>
      <x v="2"/>
    </i>
    <i>
      <x v="3"/>
    </i>
    <i>
      <x v="4"/>
    </i>
    <i>
      <x v="9"/>
    </i>
    <i>
      <x v="14"/>
    </i>
    <i>
      <x v="17"/>
    </i>
    <i>
      <x v="18"/>
    </i>
    <i>
      <x v="20"/>
    </i>
    <i>
      <x v="22"/>
    </i>
    <i>
      <x v="23"/>
    </i>
    <i>
      <x v="25"/>
    </i>
    <i>
      <x v="26"/>
    </i>
    <i>
      <x v="28"/>
    </i>
    <i>
      <x v="32"/>
    </i>
    <i>
      <x v="33"/>
    </i>
    <i>
      <x v="35"/>
    </i>
    <i>
      <x v="36"/>
    </i>
    <i>
      <x v="38"/>
    </i>
    <i>
      <x v="39"/>
    </i>
    <i>
      <x v="40"/>
    </i>
    <i t="grand">
      <x/>
    </i>
  </rowItems>
  <colItems count="1">
    <i/>
  </colItems>
  <pageFields count="1">
    <pageField fld="2" item="2" hier="-1"/>
  </pageFields>
  <dataFields count="1">
    <dataField name="Average of 3yr Unlev IRR" fld="16" subtotal="average" baseField="5" baseItem="0"/>
  </dataFields>
  <formats count="2">
    <format dxfId="16">
      <pivotArea outline="0" collapsedLevelsAreSubtotals="1" fieldPosition="0"/>
    </format>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308942-187B-406F-AC13-0E4A50F75234}"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E120:AF131" firstHeaderRow="1" firstDataRow="1" firstDataCol="1" rowPageCount="1" colPageCount="1"/>
  <pivotFields count="26">
    <pivotField showAll="0"/>
    <pivotField showAll="0"/>
    <pivotField showAll="0"/>
    <pivotField axis="axisPage" showAll="0">
      <items count="12">
        <item x="3"/>
        <item m="1" x="9"/>
        <item x="2"/>
        <item m="1" x="10"/>
        <item x="5"/>
        <item m="1" x="8"/>
        <item x="6"/>
        <item x="7"/>
        <item x="0"/>
        <item x="4"/>
        <item x="1"/>
        <item t="default"/>
      </items>
    </pivotField>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h="1" x="20"/>
        <item x="3"/>
        <item x="19"/>
        <item x="8"/>
        <item x="28"/>
        <item x="26"/>
        <item x="21"/>
        <item x="22"/>
        <item x="23"/>
        <item x="24"/>
        <item x="17"/>
        <item x="27"/>
        <item h="1" x="0"/>
        <item h="1" x="1"/>
        <item h="1" x="2"/>
        <item h="1" x="4"/>
        <item h="1" x="5"/>
        <item h="1" x="6"/>
        <item h="1" x="9"/>
        <item h="1" x="11"/>
        <item h="1" x="1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5"/>
  </rowFields>
  <rowItems count="11">
    <i>
      <x v="16"/>
    </i>
    <i>
      <x v="10"/>
    </i>
    <i>
      <x v="1"/>
    </i>
    <i>
      <x v="22"/>
    </i>
    <i>
      <x v="11"/>
    </i>
    <i>
      <x v="20"/>
    </i>
    <i>
      <x v="14"/>
    </i>
    <i>
      <x v="18"/>
    </i>
    <i>
      <x v="29"/>
    </i>
    <i>
      <x v="21"/>
    </i>
    <i t="grand">
      <x/>
    </i>
  </rowItems>
  <colItems count="1">
    <i/>
  </colItems>
  <pageFields count="1">
    <pageField fld="3" item="8" hier="-1"/>
  </pageFields>
  <dataFields count="1">
    <dataField name="Average of 3yr Net IRR" fld="23" subtotal="average" baseField="4" baseItem="0"/>
  </dataFields>
  <formats count="3">
    <format dxfId="2">
      <pivotArea outline="0" collapsedLevelsAreSubtotals="1" fieldPosition="0"/>
    </format>
    <format dxfId="1">
      <pivotArea outline="0" collapsedLevelsAreSubtotals="1" fieldPosition="0"/>
    </format>
    <format dxfId="0">
      <pivotArea dataOnly="0" labelOnly="1" outline="0" fieldPosition="0">
        <references count="1">
          <reference field="3"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BE8AF2-F1F5-4BF6-8EC2-57D5A172B61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173:F183" firstHeaderRow="1" firstDataRow="1" firstDataCol="1" rowPageCount="1" colPageCount="1"/>
  <pivotFields count="26">
    <pivotField showAll="0"/>
    <pivotField showAll="0"/>
    <pivotField showAll="0"/>
    <pivotField axis="axisPage" multipleItemSelectionAllowed="1" showAll="0">
      <items count="12">
        <item h="1" x="3"/>
        <item h="1" m="1" x="9"/>
        <item h="1" x="2"/>
        <item h="1" m="1" x="10"/>
        <item h="1" x="5"/>
        <item h="1" m="1" x="8"/>
        <item h="1" x="6"/>
        <item h="1" x="7"/>
        <item x="1"/>
        <item h="1" x="0"/>
        <item h="1" x="4"/>
        <item t="default"/>
      </items>
    </pivotField>
    <pivotField showAll="0"/>
    <pivotField axis="axisRow" showAll="0" sortType="descending">
      <items count="42">
        <item m="1" x="38"/>
        <item x="14"/>
        <item m="1" x="30"/>
        <item m="1" x="31"/>
        <item m="1" x="29"/>
        <item m="1" x="32"/>
        <item m="1" x="34"/>
        <item m="1" x="35"/>
        <item m="1" x="33"/>
        <item m="1" x="36"/>
        <item x="10"/>
        <item x="26"/>
        <item x="24"/>
        <item x="3"/>
        <item x="13"/>
        <item x="25"/>
        <item m="1" x="39"/>
        <item x="16"/>
        <item x="27"/>
        <item x="21"/>
        <item x="19"/>
        <item x="23"/>
        <item x="28"/>
        <item x="22"/>
        <item x="8"/>
        <item x="17"/>
        <item m="1" x="40"/>
        <item x="12"/>
        <item m="1" x="37"/>
        <item x="7"/>
        <item x="20"/>
        <item x="0"/>
        <item x="1"/>
        <item x="2"/>
        <item x="4"/>
        <item x="5"/>
        <item x="6"/>
        <item x="9"/>
        <item x="11"/>
        <item x="1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10">
    <i>
      <x v="12"/>
    </i>
    <i>
      <x v="18"/>
    </i>
    <i>
      <x v="25"/>
    </i>
    <i>
      <x v="11"/>
    </i>
    <i>
      <x v="23"/>
    </i>
    <i>
      <x v="21"/>
    </i>
    <i>
      <x v="29"/>
    </i>
    <i>
      <x v="19"/>
    </i>
    <i>
      <x v="15"/>
    </i>
    <i t="grand">
      <x/>
    </i>
  </rowItems>
  <colItems count="1">
    <i/>
  </colItems>
  <pageFields count="1">
    <pageField fld="3" hier="-1"/>
  </pageFields>
  <dataFields count="1">
    <dataField name="Average of 3yr Unlev IRR" fld="16" subtotal="average" baseField="4" baseItem="11" numFmtId="164"/>
  </dataFields>
  <formats count="1">
    <format dxfId="3">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F39E63-AEFB-4858-BFFC-87E377F8ADC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154:F164" firstHeaderRow="1" firstDataRow="1" firstDataCol="1" rowPageCount="1" colPageCount="1"/>
  <pivotFields count="26">
    <pivotField showAll="0"/>
    <pivotField showAll="0"/>
    <pivotField showAll="0"/>
    <pivotField axis="axisPage" multipleItemSelectionAllowed="1" showAll="0">
      <items count="12">
        <item h="1" x="3"/>
        <item h="1" m="1" x="9"/>
        <item x="2"/>
        <item h="1" m="1" x="10"/>
        <item h="1" x="5"/>
        <item h="1" m="1" x="8"/>
        <item h="1" x="6"/>
        <item h="1" x="7"/>
        <item h="1" x="1"/>
        <item h="1" x="0"/>
        <item h="1" x="4"/>
        <item t="default"/>
      </items>
    </pivotField>
    <pivotField showAll="0"/>
    <pivotField axis="axisRow" showAll="0" sortType="descending">
      <items count="42">
        <item m="1" x="38"/>
        <item x="14"/>
        <item m="1" x="30"/>
        <item m="1" x="31"/>
        <item m="1" x="29"/>
        <item m="1" x="32"/>
        <item m="1" x="34"/>
        <item m="1" x="35"/>
        <item m="1" x="33"/>
        <item m="1" x="36"/>
        <item x="10"/>
        <item x="26"/>
        <item x="24"/>
        <item x="3"/>
        <item x="13"/>
        <item x="25"/>
        <item m="1" x="39"/>
        <item x="16"/>
        <item x="27"/>
        <item x="21"/>
        <item x="19"/>
        <item x="23"/>
        <item x="28"/>
        <item x="22"/>
        <item x="8"/>
        <item x="17"/>
        <item m="1" x="40"/>
        <item x="12"/>
        <item m="1" x="37"/>
        <item x="7"/>
        <item h="1" x="20"/>
        <item h="1" x="0"/>
        <item h="1" x="1"/>
        <item h="1" x="2"/>
        <item h="1" x="4"/>
        <item h="1" x="5"/>
        <item h="1" x="6"/>
        <item h="1" x="9"/>
        <item h="1" x="11"/>
        <item h="1" x="15"/>
        <item h="1"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10">
    <i>
      <x v="10"/>
    </i>
    <i>
      <x v="29"/>
    </i>
    <i>
      <x v="12"/>
    </i>
    <i>
      <x v="21"/>
    </i>
    <i>
      <x v="25"/>
    </i>
    <i>
      <x v="11"/>
    </i>
    <i>
      <x v="23"/>
    </i>
    <i>
      <x v="15"/>
    </i>
    <i>
      <x v="19"/>
    </i>
    <i t="grand">
      <x/>
    </i>
  </rowItems>
  <colItems count="1">
    <i/>
  </colItems>
  <pageFields count="1">
    <pageField fld="3" hier="-1"/>
  </pageFields>
  <dataFields count="1">
    <dataField name="Average of 3yr Unlev IRR" fld="16" subtotal="average" baseField="4" baseItem="10" numFmtId="164"/>
  </dataFields>
  <formats count="1">
    <format dxfId="4">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AA9F6A-076E-437F-83E6-128D244636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20:F142" firstHeaderRow="1" firstDataRow="1" firstDataCol="1" rowPageCount="1" colPageCount="1"/>
  <pivotFields count="26">
    <pivotField showAll="0"/>
    <pivotField showAll="0"/>
    <pivotField showAll="0"/>
    <pivotField axis="axisPage" showAll="0">
      <items count="12">
        <item x="3"/>
        <item m="1" x="9"/>
        <item x="2"/>
        <item m="1" x="10"/>
        <item x="5"/>
        <item m="1" x="8"/>
        <item x="6"/>
        <item x="7"/>
        <item x="0"/>
        <item x="4"/>
        <item x="1"/>
        <item t="default"/>
      </items>
    </pivotField>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x="20"/>
        <item x="3"/>
        <item x="19"/>
        <item x="8"/>
        <item x="28"/>
        <item x="26"/>
        <item x="21"/>
        <item x="22"/>
        <item x="23"/>
        <item x="24"/>
        <item x="17"/>
        <item x="27"/>
        <item x="0"/>
        <item x="1"/>
        <item x="2"/>
        <item x="4"/>
        <item x="5"/>
        <item x="6"/>
        <item x="9"/>
        <item x="11"/>
        <item x="1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5"/>
  </rowFields>
  <rowItems count="22">
    <i>
      <x v="16"/>
    </i>
    <i>
      <x v="1"/>
    </i>
    <i>
      <x v="11"/>
    </i>
    <i>
      <x v="22"/>
    </i>
    <i>
      <x v="38"/>
    </i>
    <i>
      <x v="20"/>
    </i>
    <i>
      <x v="14"/>
    </i>
    <i>
      <x v="10"/>
    </i>
    <i>
      <x v="37"/>
    </i>
    <i>
      <x v="35"/>
    </i>
    <i>
      <x v="18"/>
    </i>
    <i>
      <x v="36"/>
    </i>
    <i>
      <x v="39"/>
    </i>
    <i>
      <x v="32"/>
    </i>
    <i>
      <x v="31"/>
    </i>
    <i>
      <x v="34"/>
    </i>
    <i>
      <x v="40"/>
    </i>
    <i>
      <x v="33"/>
    </i>
    <i>
      <x v="29"/>
    </i>
    <i>
      <x v="21"/>
    </i>
    <i>
      <x v="19"/>
    </i>
    <i t="grand">
      <x/>
    </i>
  </rowItems>
  <colItems count="1">
    <i/>
  </colItems>
  <pageFields count="1">
    <pageField fld="3" item="8" hier="-1"/>
  </pageFields>
  <dataFields count="1">
    <dataField name="Average of 3yr Unlev IRR" fld="16" subtotal="average" baseField="4" baseItem="0" numFmtId="164"/>
  </dataFields>
  <formats count="3">
    <format dxfId="7">
      <pivotArea outline="0" collapsedLevelsAreSubtotals="1" fieldPosition="0"/>
    </format>
    <format dxfId="6">
      <pivotArea outline="0" collapsedLevelsAreSubtotals="1" fieldPosition="0"/>
    </format>
    <format dxfId="5">
      <pivotArea dataOnly="0" labelOnly="1" outline="0" fieldPosition="0">
        <references count="1">
          <reference field="3" count="1">
            <x v="8"/>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CBB800-A435-4944-BA66-23C35A00D0A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92:F211" firstHeaderRow="1" firstDataRow="1" firstDataCol="1"/>
  <pivotFields count="26">
    <pivotField showAll="0"/>
    <pivotField showAll="0"/>
    <pivotField showAll="0"/>
    <pivotField axis="axisRow" showAll="0" sortType="descending">
      <items count="12">
        <item x="3"/>
        <item m="1" x="9"/>
        <item h="1" x="2"/>
        <item m="1" x="10"/>
        <item x="5"/>
        <item m="1" x="8"/>
        <item x="6"/>
        <item x="7"/>
        <item h="1" x="0"/>
        <item h="1" x="4"/>
        <item h="1" x="1"/>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2">
        <item m="1" x="38"/>
        <item x="14"/>
        <item m="1" x="30"/>
        <item m="1" x="31"/>
        <item m="1" x="29"/>
        <item m="1" x="32"/>
        <item m="1" x="34"/>
        <item m="1" x="35"/>
        <item m="1" x="33"/>
        <item m="1" x="36"/>
        <item x="10"/>
        <item x="13"/>
        <item x="25"/>
        <item m="1" x="39"/>
        <item x="16"/>
        <item m="1" x="40"/>
        <item x="12"/>
        <item m="1" x="37"/>
        <item x="7"/>
        <item x="20"/>
        <item x="3"/>
        <item x="19"/>
        <item x="8"/>
        <item x="28"/>
        <item x="26"/>
        <item x="21"/>
        <item x="22"/>
        <item x="23"/>
        <item x="24"/>
        <item x="17"/>
        <item x="27"/>
        <item x="0"/>
        <item x="1"/>
        <item x="2"/>
        <item x="4"/>
        <item x="5"/>
        <item x="6"/>
        <item x="9"/>
        <item x="11"/>
        <item x="15"/>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2">
    <field x="3"/>
    <field x="5"/>
  </rowFields>
  <rowItems count="19">
    <i>
      <x/>
    </i>
    <i r="1">
      <x v="23"/>
    </i>
    <i r="1">
      <x v="20"/>
    </i>
    <i r="1">
      <x v="24"/>
    </i>
    <i r="1">
      <x v="22"/>
    </i>
    <i r="1">
      <x v="21"/>
    </i>
    <i>
      <x v="7"/>
    </i>
    <i r="1">
      <x v="22"/>
    </i>
    <i r="1">
      <x v="20"/>
    </i>
    <i r="1">
      <x v="21"/>
    </i>
    <i>
      <x v="6"/>
    </i>
    <i r="1">
      <x v="20"/>
    </i>
    <i r="1">
      <x v="22"/>
    </i>
    <i r="1">
      <x v="21"/>
    </i>
    <i>
      <x v="4"/>
    </i>
    <i r="1">
      <x v="21"/>
    </i>
    <i r="1">
      <x v="23"/>
    </i>
    <i r="1">
      <x v="20"/>
    </i>
    <i t="grand">
      <x/>
    </i>
  </rowItems>
  <colItems count="1">
    <i/>
  </colItems>
  <dataFields count="1">
    <dataField name="Average of 3yr Unlev IRR" fld="16" subtotal="average" baseField="4" baseItem="0" numFmtId="164"/>
  </dataFields>
  <formats count="3">
    <format dxfId="10">
      <pivotArea outline="0" collapsedLevelsAreSubtotals="1" fieldPosition="0"/>
    </format>
    <format dxfId="9">
      <pivotArea outline="0" collapsedLevelsAreSubtotals="1" fieldPosition="0"/>
    </format>
    <format dxfId="8">
      <pivotArea dataOnly="0" labelOnly="1" outline="0" fieldPosition="0">
        <references count="1">
          <reference field="3" count="1">
            <x v="8"/>
          </reference>
        </references>
      </pivotArea>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D37E91-3273-4F4F-AA1A-C0FC03DA9AA3}" name="Table1" displayName="Table1" ref="A1:Z5" totalsRowShown="0">
  <autoFilter ref="A1:Z5" xr:uid="{A5D37E91-3273-4F4F-AA1A-C0FC03DA9AA3}"/>
  <tableColumns count="26">
    <tableColumn id="1" xr3:uid="{F04ED630-9374-4061-809B-A27308EBB9BE}" name="Updated:" dataDxfId="25"/>
    <tableColumn id="2" xr3:uid="{D648D36D-F068-4620-BA6F-285F76C038F5}" name="#"/>
    <tableColumn id="3" xr3:uid="{C6F7B94C-92E2-478E-AA89-B15BD47E901A}" name="Region"/>
    <tableColumn id="4" xr3:uid="{1A8E59EE-5D39-4BA3-8C8A-C12870A117D8}" name="Country"/>
    <tableColumn id="5" xr3:uid="{BB22CE51-FDC3-4DB7-9B74-65000ACF6561}" name="City"/>
    <tableColumn id="6" xr3:uid="{5EAA51F8-DB0B-45F2-9F9C-9FEEC5EA52B4}" name="Sector"/>
    <tableColumn id="7" xr3:uid="{A3D2C611-3FD0-4C35-906D-90B4B2F22EE2}" name="Nom Yield"/>
    <tableColumn id="8" xr3:uid="{6B09B46A-81E8-4E27-A7AB-7EC68BA97D30}" name="Capex"/>
    <tableColumn id="9" xr3:uid="{C22C5DEC-8F5C-4A65-8A94-7F1FD5796D53}" name="Econ Yield"/>
    <tableColumn id="10" xr3:uid="{9586DD0E-70BE-4140-BA02-5D97FF2B5C11}" name="Exit Adj"/>
    <tableColumn id="11" xr3:uid="{ABB04B87-5E3C-4F2D-A6D1-8BD4EFAE7FFE}" name="Apr Date"/>
    <tableColumn id="12" xr3:uid="{36CA65E5-FBA7-4EC7-A263-BF1F54226A77}" name="Exit Cap"/>
    <tableColumn id="13" xr3:uid="{36E131C6-4708-49F1-A474-1195A0F89E34}" name="Yr 1"/>
    <tableColumn id="14" xr3:uid="{6C7B71BA-C352-4F71-BEDA-81766FA1EA0C}" name="Yr 2"/>
    <tableColumn id="15" xr3:uid="{D73AC613-6AE1-4B2A-8746-304A1A804800}" name="Yr 3"/>
    <tableColumn id="16" xr3:uid="{6094C38D-42BD-4D19-8705-111571E32A4B}" name="3yr CAGR"/>
    <tableColumn id="17" xr3:uid="{D1995AA3-B238-474B-9664-AB75A1F0319E}" name="3yr Unlev IRR"/>
    <tableColumn id="18" xr3:uid="{4E91E556-3A17-4D47-97D8-EAC01C934A89}" name="LTV"/>
    <tableColumn id="19" xr3:uid="{1EC3D521-FD68-4DFF-9890-9C84A5FEB857}" name="Rate"/>
    <tableColumn id="20" xr3:uid="{847142CE-394F-40FB-9619-B0A3CB21F3E4}" name="3y Lev IRR"/>
    <tableColumn id="21" xr3:uid="{F867625F-5D7B-4C54-B1B2-BBEEAE6CBA91}" name="Non-Core"/>
    <tableColumn id="22" xr3:uid="{5075EE89-0161-47DA-B102-5EED6F01260E}" name="3yr Gross IRR"/>
    <tableColumn id="23" xr3:uid="{EC5A6F43-8B81-46AA-947A-0AF3A922F780}" name="Fee Drag"/>
    <tableColumn id="24" xr3:uid="{02A31AF8-70A5-4945-8ADE-12B65F7DDE58}" name="3yr Net IRR"/>
    <tableColumn id="25" xr3:uid="{F08B532C-D274-4AC4-B9D2-EAC3F1CF7EB6}" name="Source"/>
    <tableColumn id="26" xr3:uid="{9A3E0316-B163-4970-8A3F-53EA2111FC70}"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5" dT="2025-02-18T17:04:10.64" personId="{502200DC-2510-4D04-B850-D8125654AB63}" id="{37E250EB-9B3D-434B-80AD-644F1457900E}">
    <text>Using RevPAF</text>
  </threadedComment>
  <threadedComment ref="L22" dT="2025-02-18T17:11:32.82" personId="{502200DC-2510-4D04-B850-D8125654AB63}" id="{E2FF3A70-52D2-4908-A3DA-75EA0EB5E31C}">
    <text>Using Industrial Forecasts. IOS will typically have slightly higher yield and lease-up. Realterm forecasted +3.3% rent growth for 10yr avg rent growth</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drawing" Target="../drawings/drawing2.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BE00B-64E7-408C-97CA-F15578080CBF}">
  <dimension ref="A1:Z13"/>
  <sheetViews>
    <sheetView workbookViewId="0"/>
  </sheetViews>
  <sheetFormatPr defaultRowHeight="15" x14ac:dyDescent="0.25"/>
  <cols>
    <col min="1" max="1" width="10.7109375" customWidth="1"/>
    <col min="2" max="2" width="9.85546875" bestFit="1" customWidth="1"/>
    <col min="4" max="4" width="9.7109375" customWidth="1"/>
    <col min="7" max="7" width="11.42578125" customWidth="1"/>
    <col min="9" max="9" width="11.42578125" customWidth="1"/>
    <col min="10" max="10" width="9.28515625" customWidth="1"/>
    <col min="11" max="11" width="10.28515625" customWidth="1"/>
    <col min="12" max="12" width="9.5703125" customWidth="1"/>
    <col min="16" max="16" width="10.7109375" customWidth="1"/>
    <col min="17" max="17" width="14.140625" customWidth="1"/>
    <col min="20" max="20" width="11.42578125" customWidth="1"/>
    <col min="21" max="21" width="11" customWidth="1"/>
    <col min="22" max="22" width="13.7109375" customWidth="1"/>
    <col min="23" max="23" width="10.140625" customWidth="1"/>
    <col min="24" max="24" width="12.28515625" customWidth="1"/>
    <col min="26" max="26" width="12" customWidth="1"/>
  </cols>
  <sheetData>
    <row r="1" spans="1:26" x14ac:dyDescent="0.25">
      <c r="A1" t="s">
        <v>159</v>
      </c>
      <c r="B1" t="s">
        <v>158</v>
      </c>
      <c r="C1" t="s">
        <v>0</v>
      </c>
      <c r="D1" t="s">
        <v>164</v>
      </c>
      <c r="E1" t="s">
        <v>165</v>
      </c>
      <c r="F1" t="s">
        <v>23</v>
      </c>
      <c r="G1" t="s">
        <v>48</v>
      </c>
      <c r="H1" t="s">
        <v>15</v>
      </c>
      <c r="I1" t="s">
        <v>49</v>
      </c>
      <c r="J1" t="s">
        <v>81</v>
      </c>
      <c r="K1" t="s">
        <v>184</v>
      </c>
      <c r="L1" t="s">
        <v>61</v>
      </c>
      <c r="M1" t="s">
        <v>1</v>
      </c>
      <c r="N1" t="s">
        <v>2</v>
      </c>
      <c r="O1" t="s">
        <v>3</v>
      </c>
      <c r="P1" t="s">
        <v>11</v>
      </c>
      <c r="Q1" t="s">
        <v>67</v>
      </c>
      <c r="R1" t="s">
        <v>12</v>
      </c>
      <c r="S1" t="s">
        <v>13</v>
      </c>
      <c r="T1" t="s">
        <v>68</v>
      </c>
      <c r="U1" t="s">
        <v>82</v>
      </c>
      <c r="V1" t="s">
        <v>86</v>
      </c>
      <c r="W1" t="s">
        <v>79</v>
      </c>
      <c r="X1" t="s">
        <v>80</v>
      </c>
      <c r="Y1" t="s">
        <v>163</v>
      </c>
      <c r="Z1" t="s">
        <v>14</v>
      </c>
    </row>
    <row r="2" spans="1:26" x14ac:dyDescent="0.25">
      <c r="A2" s="187">
        <v>45565</v>
      </c>
      <c r="B2">
        <v>73</v>
      </c>
      <c r="C2" t="s">
        <v>73</v>
      </c>
      <c r="D2" t="s">
        <v>166</v>
      </c>
      <c r="E2" t="s">
        <v>175</v>
      </c>
      <c r="F2" t="s">
        <v>41</v>
      </c>
      <c r="G2">
        <v>7.1250000000000008E-2</v>
      </c>
      <c r="I2">
        <v>7.1250000000000008E-2</v>
      </c>
      <c r="L2">
        <v>7.1250000000000008E-2</v>
      </c>
      <c r="M2">
        <v>3.5000000000000003E-2</v>
      </c>
      <c r="N2">
        <v>4.4999999999999998E-2</v>
      </c>
      <c r="O2">
        <v>2.5000000000000001E-2</v>
      </c>
      <c r="P2">
        <v>3.4967792878626724E-2</v>
      </c>
      <c r="Q2">
        <v>0.10894872430617331</v>
      </c>
      <c r="Y2" t="s">
        <v>185</v>
      </c>
    </row>
    <row r="3" spans="1:26" x14ac:dyDescent="0.25">
      <c r="A3" s="187">
        <v>45565</v>
      </c>
      <c r="B3">
        <v>72</v>
      </c>
      <c r="C3" t="s">
        <v>73</v>
      </c>
      <c r="D3" t="s">
        <v>166</v>
      </c>
      <c r="E3" t="s">
        <v>169</v>
      </c>
      <c r="F3" t="s">
        <v>41</v>
      </c>
      <c r="G3">
        <v>6.7500000000000004E-2</v>
      </c>
      <c r="I3">
        <v>6.7500000000000004E-2</v>
      </c>
      <c r="L3">
        <v>6.7500000000000004E-2</v>
      </c>
      <c r="M3">
        <v>3.5000000000000003E-2</v>
      </c>
      <c r="N3">
        <v>3.5000000000000003E-2</v>
      </c>
      <c r="O3">
        <v>2.5000000000000001E-2</v>
      </c>
      <c r="P3">
        <v>3.1655873295675541E-2</v>
      </c>
      <c r="Q3">
        <v>0.10152338253314563</v>
      </c>
      <c r="Y3" t="s">
        <v>185</v>
      </c>
    </row>
    <row r="4" spans="1:26" x14ac:dyDescent="0.25">
      <c r="A4" s="187">
        <v>45565</v>
      </c>
      <c r="B4">
        <v>71</v>
      </c>
      <c r="C4" t="s">
        <v>73</v>
      </c>
      <c r="D4" t="s">
        <v>166</v>
      </c>
      <c r="E4" t="s">
        <v>168</v>
      </c>
      <c r="F4" t="s">
        <v>41</v>
      </c>
      <c r="G4">
        <v>6.25E-2</v>
      </c>
      <c r="I4">
        <v>6.25E-2</v>
      </c>
      <c r="L4">
        <v>6.25E-2</v>
      </c>
      <c r="M4">
        <v>-0.05</v>
      </c>
      <c r="N4">
        <v>1.4999999999999999E-2</v>
      </c>
      <c r="O4">
        <v>3.5000000000000003E-2</v>
      </c>
      <c r="P4">
        <v>-6.6752882892173737E-4</v>
      </c>
      <c r="Q4">
        <v>5.9985236626411087E-2</v>
      </c>
      <c r="Y4" t="s">
        <v>185</v>
      </c>
    </row>
    <row r="5" spans="1:26" x14ac:dyDescent="0.25">
      <c r="A5" s="187">
        <v>45565</v>
      </c>
      <c r="B5">
        <v>70</v>
      </c>
      <c r="C5" t="s">
        <v>73</v>
      </c>
      <c r="D5" t="s">
        <v>166</v>
      </c>
      <c r="E5" t="s">
        <v>167</v>
      </c>
      <c r="F5" t="s">
        <v>41</v>
      </c>
      <c r="G5">
        <v>6.0000000000000005E-2</v>
      </c>
      <c r="I5">
        <v>6.0000000000000005E-2</v>
      </c>
      <c r="L5">
        <v>6.0000000000000005E-2</v>
      </c>
      <c r="M5">
        <v>2.5000000000000001E-2</v>
      </c>
      <c r="N5">
        <v>0.04</v>
      </c>
      <c r="O5">
        <v>2.5000000000000001E-2</v>
      </c>
      <c r="P5">
        <v>2.9975806136709027E-2</v>
      </c>
      <c r="Q5">
        <v>9.1768873366672832E-2</v>
      </c>
      <c r="Y5" t="s">
        <v>185</v>
      </c>
    </row>
    <row r="7" spans="1:26" x14ac:dyDescent="0.25">
      <c r="B7" t="s">
        <v>165</v>
      </c>
      <c r="C7" t="s">
        <v>46</v>
      </c>
      <c r="D7" t="s">
        <v>318</v>
      </c>
    </row>
    <row r="8" spans="1:26" x14ac:dyDescent="0.25">
      <c r="B8" t="s">
        <v>167</v>
      </c>
      <c r="C8" s="38">
        <v>9.1768873366672832E-2</v>
      </c>
      <c r="D8" s="118">
        <v>0.56999999999999995</v>
      </c>
    </row>
    <row r="9" spans="1:26" x14ac:dyDescent="0.25">
      <c r="B9" t="s">
        <v>168</v>
      </c>
      <c r="C9" s="38">
        <v>5.9985236626411087E-2</v>
      </c>
      <c r="D9" s="118">
        <v>0.34</v>
      </c>
    </row>
    <row r="10" spans="1:26" x14ac:dyDescent="0.25">
      <c r="B10" t="s">
        <v>169</v>
      </c>
      <c r="C10" s="38">
        <v>0.10152338253314563</v>
      </c>
      <c r="D10" s="118">
        <v>7.0000000000000007E-2</v>
      </c>
    </row>
    <row r="11" spans="1:26" x14ac:dyDescent="0.25">
      <c r="B11" t="s">
        <v>175</v>
      </c>
      <c r="C11" s="38">
        <v>0.10894872430617331</v>
      </c>
      <c r="D11" s="118">
        <v>0.02</v>
      </c>
    </row>
    <row r="13" spans="1:26" x14ac:dyDescent="0.25">
      <c r="C13" t="s">
        <v>319</v>
      </c>
      <c r="D13" s="188">
        <f>SUMPRODUCT(C8:C11,D8:D11)/SUM(D8:D11)</f>
        <v>8.1988849535426928E-2</v>
      </c>
    </row>
  </sheetData>
  <autoFilter ref="B7:D11" xr:uid="{7BABE00B-64E7-408C-97CA-F15578080CBF}">
    <sortState xmlns:xlrd2="http://schemas.microsoft.com/office/spreadsheetml/2017/richdata2" ref="B8:D11">
      <sortCondition descending="1" ref="D7:D11"/>
    </sortState>
  </autoFilter>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DA949-A395-437E-97C8-23D38F256435}">
  <sheetPr>
    <tabColor rgb="FFFF0000"/>
  </sheetPr>
  <dimension ref="D4:AC80"/>
  <sheetViews>
    <sheetView showGridLines="0" zoomScale="55" zoomScaleNormal="55" workbookViewId="0">
      <selection activeCell="D25" sqref="D25:D27"/>
    </sheetView>
  </sheetViews>
  <sheetFormatPr defaultRowHeight="15" x14ac:dyDescent="0.25"/>
  <cols>
    <col min="4" max="4" width="12.5703125" customWidth="1"/>
    <col min="5" max="9" width="10.7109375" customWidth="1"/>
    <col min="13" max="13" width="19.85546875" bestFit="1" customWidth="1"/>
    <col min="14" max="14" width="33.140625" bestFit="1" customWidth="1"/>
    <col min="16" max="16" width="22.28515625" bestFit="1" customWidth="1"/>
    <col min="19" max="19" width="13.5703125" bestFit="1" customWidth="1"/>
    <col min="22" max="22" width="22.85546875" bestFit="1" customWidth="1"/>
    <col min="28" max="28" width="22.85546875" bestFit="1" customWidth="1"/>
  </cols>
  <sheetData>
    <row r="4" spans="13:29" x14ac:dyDescent="0.25">
      <c r="M4" s="30" t="s">
        <v>0</v>
      </c>
      <c r="N4" t="s">
        <v>299</v>
      </c>
    </row>
    <row r="5" spans="13:29" x14ac:dyDescent="0.25">
      <c r="S5" t="s">
        <v>390</v>
      </c>
    </row>
    <row r="6" spans="13:29" x14ac:dyDescent="0.25">
      <c r="M6" s="30" t="s">
        <v>47</v>
      </c>
      <c r="N6" t="s">
        <v>76</v>
      </c>
    </row>
    <row r="7" spans="13:29" x14ac:dyDescent="0.25">
      <c r="M7" s="3" t="s">
        <v>36</v>
      </c>
      <c r="N7" s="2">
        <v>0.18338130538968067</v>
      </c>
      <c r="P7" t="s">
        <v>36</v>
      </c>
      <c r="Q7" s="1">
        <v>0.10734733618690617</v>
      </c>
      <c r="S7" t="s">
        <v>34</v>
      </c>
      <c r="T7" s="1">
        <v>7.9285499999980136E-2</v>
      </c>
      <c r="V7" t="s">
        <v>52</v>
      </c>
      <c r="W7" s="1">
        <v>5.4422197171760001E-2</v>
      </c>
      <c r="Y7" s="3" t="s">
        <v>53</v>
      </c>
      <c r="Z7" s="2">
        <v>9.9052569708209193E-2</v>
      </c>
      <c r="AA7" s="2"/>
      <c r="AB7" t="s">
        <v>36</v>
      </c>
      <c r="AC7" s="1">
        <v>0.10734733618690617</v>
      </c>
    </row>
    <row r="8" spans="13:29" x14ac:dyDescent="0.25">
      <c r="M8" s="3" t="s">
        <v>33</v>
      </c>
      <c r="N8" s="2">
        <v>0.10843158424001498</v>
      </c>
      <c r="P8" t="s">
        <v>18</v>
      </c>
      <c r="Q8" s="1">
        <v>0.10195688801813874</v>
      </c>
      <c r="S8" t="s">
        <v>54</v>
      </c>
      <c r="T8" s="1">
        <v>-3.4763018055503636E-2</v>
      </c>
      <c r="V8" t="s">
        <v>56</v>
      </c>
      <c r="W8" s="1">
        <v>5.3573502294713027E-2</v>
      </c>
      <c r="Y8" s="3" t="s">
        <v>57</v>
      </c>
      <c r="Z8" s="2">
        <v>9.7209538731335865E-2</v>
      </c>
      <c r="AA8" s="2"/>
      <c r="AB8" t="s">
        <v>9</v>
      </c>
      <c r="AC8" s="1">
        <v>9.4523081555547117E-2</v>
      </c>
    </row>
    <row r="9" spans="13:29" x14ac:dyDescent="0.25">
      <c r="M9" s="3" t="s">
        <v>18</v>
      </c>
      <c r="N9" s="2">
        <v>9.1612258238571442E-2</v>
      </c>
      <c r="P9" t="s">
        <v>9</v>
      </c>
      <c r="Q9" s="1">
        <v>9.4523081555547117E-2</v>
      </c>
      <c r="S9" t="s">
        <v>58</v>
      </c>
      <c r="T9" s="1">
        <v>-3.4763018055503636E-2</v>
      </c>
      <c r="V9" t="s">
        <v>43</v>
      </c>
      <c r="W9" s="1">
        <v>7.8092108980465813E-2</v>
      </c>
      <c r="Y9" t="s">
        <v>18</v>
      </c>
      <c r="Z9" s="2">
        <v>0.10195688801813874</v>
      </c>
      <c r="AB9" t="s">
        <v>33</v>
      </c>
      <c r="AC9" s="1">
        <v>9.4118830391867636E-2</v>
      </c>
    </row>
    <row r="10" spans="13:29" x14ac:dyDescent="0.25">
      <c r="M10" s="3" t="s">
        <v>8</v>
      </c>
      <c r="N10" s="2">
        <v>9.1139118537969077E-2</v>
      </c>
      <c r="P10" t="s">
        <v>33</v>
      </c>
      <c r="Q10" s="1">
        <v>9.4118830391867636E-2</v>
      </c>
      <c r="S10" t="s">
        <v>35</v>
      </c>
      <c r="T10" s="1">
        <v>6.2982799997994166E-2</v>
      </c>
      <c r="V10" t="s">
        <v>37</v>
      </c>
      <c r="W10" s="1">
        <v>7.7668399999963889E-2</v>
      </c>
      <c r="AB10" t="s">
        <v>42</v>
      </c>
      <c r="AC10" s="1">
        <v>5.6116222895908452E-2</v>
      </c>
    </row>
    <row r="11" spans="13:29" x14ac:dyDescent="0.25">
      <c r="M11" s="3" t="s">
        <v>405</v>
      </c>
      <c r="N11" s="2">
        <v>8.8245301358716555E-2</v>
      </c>
      <c r="P11" t="s">
        <v>38</v>
      </c>
      <c r="Q11" s="1">
        <v>8.2513392133181096E-2</v>
      </c>
      <c r="V11" t="s">
        <v>39</v>
      </c>
      <c r="W11" s="1">
        <v>6.9949919999592991E-2</v>
      </c>
      <c r="Y11" t="s">
        <v>240</v>
      </c>
      <c r="Z11" s="1">
        <f>AVERAGE(Z7:Z9)</f>
        <v>9.9406332152561269E-2</v>
      </c>
    </row>
    <row r="12" spans="13:29" x14ac:dyDescent="0.25">
      <c r="M12" s="3" t="s">
        <v>6</v>
      </c>
      <c r="N12" s="2">
        <v>8.4876818077514571E-2</v>
      </c>
      <c r="P12" t="s">
        <v>34</v>
      </c>
      <c r="Q12" s="1">
        <v>7.9285499999980136E-2</v>
      </c>
      <c r="S12" t="s">
        <v>237</v>
      </c>
      <c r="T12" s="1">
        <f>AVERAGE(T7:T10)</f>
        <v>1.8185565971741757E-2</v>
      </c>
      <c r="V12" t="s">
        <v>38</v>
      </c>
      <c r="W12" s="1">
        <v>8.2513392133181096E-2</v>
      </c>
      <c r="AB12" t="s">
        <v>50</v>
      </c>
      <c r="AC12" s="1">
        <f>AVERAGE(AC7:AC10)</f>
        <v>8.8026367757557344E-2</v>
      </c>
    </row>
    <row r="13" spans="13:29" x14ac:dyDescent="0.25">
      <c r="M13" s="3" t="s">
        <v>34</v>
      </c>
      <c r="N13" s="2">
        <v>8.1081919999990149E-2</v>
      </c>
      <c r="P13" t="s">
        <v>43</v>
      </c>
      <c r="Q13" s="1">
        <v>7.8092108980465813E-2</v>
      </c>
      <c r="AC13" s="1"/>
    </row>
    <row r="14" spans="13:29" x14ac:dyDescent="0.25">
      <c r="M14" s="3" t="s">
        <v>9</v>
      </c>
      <c r="N14" s="2">
        <v>8.0502758630165205E-2</v>
      </c>
      <c r="P14" t="s">
        <v>37</v>
      </c>
      <c r="Q14" s="1">
        <v>7.7668399999963889E-2</v>
      </c>
      <c r="V14" t="s">
        <v>239</v>
      </c>
      <c r="W14" s="1">
        <f>AVERAGE(W7:W12)</f>
        <v>6.9369920096612803E-2</v>
      </c>
      <c r="AC14" s="1"/>
    </row>
    <row r="15" spans="13:29" x14ac:dyDescent="0.25">
      <c r="M15" s="3" t="s">
        <v>404</v>
      </c>
      <c r="N15" s="2">
        <v>8.0151431233560499E-2</v>
      </c>
      <c r="P15" t="s">
        <v>39</v>
      </c>
      <c r="Q15" s="1">
        <v>6.9949919999592991E-2</v>
      </c>
      <c r="AC15" s="1"/>
    </row>
    <row r="16" spans="13:29" x14ac:dyDescent="0.25">
      <c r="M16" s="3" t="s">
        <v>403</v>
      </c>
      <c r="N16" s="2">
        <v>7.6041171073199632E-2</v>
      </c>
      <c r="P16" t="s">
        <v>35</v>
      </c>
      <c r="Q16" s="1">
        <v>6.2982799997994166E-2</v>
      </c>
      <c r="AC16" s="1"/>
    </row>
    <row r="17" spans="4:17" x14ac:dyDescent="0.25">
      <c r="M17" s="3" t="s">
        <v>37</v>
      </c>
      <c r="N17" s="2">
        <v>7.5841884548685901E-2</v>
      </c>
      <c r="P17" t="s">
        <v>42</v>
      </c>
      <c r="Q17" s="1">
        <v>5.6116222895908452E-2</v>
      </c>
    </row>
    <row r="18" spans="4:17" x14ac:dyDescent="0.25">
      <c r="D18" t="s">
        <v>320</v>
      </c>
      <c r="M18" s="3" t="s">
        <v>102</v>
      </c>
      <c r="N18" s="2">
        <v>7.2401395313258732E-2</v>
      </c>
    </row>
    <row r="19" spans="4:17" ht="17.25" x14ac:dyDescent="0.25">
      <c r="D19" t="s">
        <v>23</v>
      </c>
      <c r="E19" s="13" t="s">
        <v>391</v>
      </c>
      <c r="F19" s="13" t="s">
        <v>8</v>
      </c>
      <c r="G19" s="13" t="s">
        <v>392</v>
      </c>
      <c r="H19" s="13" t="s">
        <v>393</v>
      </c>
      <c r="I19" s="13" t="s">
        <v>50</v>
      </c>
      <c r="M19" s="3" t="s">
        <v>103</v>
      </c>
      <c r="N19" s="2">
        <v>6.9515199999542698E-2</v>
      </c>
      <c r="P19" t="s">
        <v>50</v>
      </c>
      <c r="Q19" s="1">
        <f>AVERAGE(Q7:Q17)</f>
        <v>8.2232225469049652E-2</v>
      </c>
    </row>
    <row r="20" spans="4:17" x14ac:dyDescent="0.25">
      <c r="D20" t="s">
        <v>321</v>
      </c>
      <c r="E20" s="12">
        <v>1.7999999999999999E-2</v>
      </c>
      <c r="F20" s="12">
        <v>8.5000000000000006E-2</v>
      </c>
      <c r="G20" s="12">
        <v>9.9000000000000005E-2</v>
      </c>
      <c r="H20" s="12">
        <v>6.9000000000000006E-2</v>
      </c>
      <c r="I20" s="12">
        <v>8.7999999999999995E-2</v>
      </c>
      <c r="M20" s="3" t="s">
        <v>401</v>
      </c>
      <c r="N20" s="2">
        <v>6.9301893862501851E-2</v>
      </c>
    </row>
    <row r="21" spans="4:17" x14ac:dyDescent="0.25">
      <c r="D21" t="s">
        <v>160</v>
      </c>
      <c r="E21" s="12">
        <v>4.2999999999999997E-2</v>
      </c>
      <c r="F21" s="12">
        <v>7.1999999999999995E-2</v>
      </c>
      <c r="G21" s="12">
        <v>8.3000000000000004E-2</v>
      </c>
      <c r="H21" s="12">
        <v>7.5999999999999998E-2</v>
      </c>
      <c r="I21" s="12">
        <v>7.8E-2</v>
      </c>
      <c r="M21" s="3" t="s">
        <v>5</v>
      </c>
      <c r="N21" s="2">
        <v>6.6668957311717403E-2</v>
      </c>
    </row>
    <row r="22" spans="4:17" x14ac:dyDescent="0.25">
      <c r="D22" t="s">
        <v>166</v>
      </c>
      <c r="E22" s="12">
        <v>6.3E-2</v>
      </c>
      <c r="F22" s="12">
        <v>6.4000000000000001E-2</v>
      </c>
      <c r="G22" s="12">
        <v>0.08</v>
      </c>
      <c r="H22" s="12">
        <v>8.4000000000000005E-2</v>
      </c>
      <c r="I22" s="12">
        <v>0.08</v>
      </c>
      <c r="M22" s="3" t="s">
        <v>32</v>
      </c>
      <c r="N22" s="2">
        <v>6.3780465041323176E-2</v>
      </c>
      <c r="Q22" s="1"/>
    </row>
    <row r="23" spans="4:17" x14ac:dyDescent="0.25">
      <c r="D23" t="s">
        <v>398</v>
      </c>
      <c r="E23" s="12">
        <v>0.06</v>
      </c>
      <c r="F23" s="12">
        <v>6.8000000000000005E-2</v>
      </c>
      <c r="G23" s="12">
        <v>6.2E-2</v>
      </c>
      <c r="H23" s="12">
        <v>0.06</v>
      </c>
      <c r="I23" s="12" t="s">
        <v>60</v>
      </c>
      <c r="M23" s="3" t="s">
        <v>407</v>
      </c>
      <c r="N23" s="2">
        <v>5.5405290597523971E-2</v>
      </c>
      <c r="Q23" s="1"/>
    </row>
    <row r="24" spans="4:17" x14ac:dyDescent="0.25">
      <c r="M24" s="3" t="s">
        <v>402</v>
      </c>
      <c r="N24" s="2">
        <v>5.5137343282949836E-2</v>
      </c>
      <c r="Q24" s="1"/>
    </row>
    <row r="25" spans="4:17" x14ac:dyDescent="0.25">
      <c r="D25" s="211" t="s">
        <v>394</v>
      </c>
      <c r="M25" s="3" t="s">
        <v>101</v>
      </c>
      <c r="N25" s="2">
        <v>4.7525599474333102E-2</v>
      </c>
      <c r="Q25" s="1"/>
    </row>
    <row r="26" spans="4:17" x14ac:dyDescent="0.25">
      <c r="D26" s="211" t="s">
        <v>395</v>
      </c>
      <c r="M26" s="3" t="s">
        <v>41</v>
      </c>
      <c r="N26" s="2">
        <v>2.0245370050899103E-2</v>
      </c>
    </row>
    <row r="27" spans="4:17" x14ac:dyDescent="0.25">
      <c r="D27" s="211" t="s">
        <v>396</v>
      </c>
      <c r="M27" s="3" t="s">
        <v>99</v>
      </c>
      <c r="N27" s="2"/>
    </row>
    <row r="28" spans="4:17" x14ac:dyDescent="0.25">
      <c r="D28" s="211"/>
      <c r="M28" s="3" t="s">
        <v>75</v>
      </c>
      <c r="N28" s="2">
        <v>7.8064353313105933E-2</v>
      </c>
    </row>
    <row r="29" spans="4:17" x14ac:dyDescent="0.25">
      <c r="D29" s="211"/>
    </row>
    <row r="30" spans="4:17" x14ac:dyDescent="0.25">
      <c r="D30" s="211"/>
    </row>
    <row r="31" spans="4:17" x14ac:dyDescent="0.25">
      <c r="D31" s="211"/>
    </row>
    <row r="33" spans="13:17" x14ac:dyDescent="0.25">
      <c r="M33" s="30" t="s">
        <v>0</v>
      </c>
      <c r="N33" t="s">
        <v>160</v>
      </c>
    </row>
    <row r="35" spans="13:17" x14ac:dyDescent="0.25">
      <c r="M35" s="30" t="s">
        <v>47</v>
      </c>
      <c r="N35" t="s">
        <v>76</v>
      </c>
    </row>
    <row r="36" spans="13:17" x14ac:dyDescent="0.25">
      <c r="M36" s="3" t="s">
        <v>9</v>
      </c>
      <c r="N36" s="2">
        <v>9.8889086697399708E-2</v>
      </c>
      <c r="P36" t="s">
        <v>9</v>
      </c>
      <c r="Q36" s="1">
        <v>9.8889086697399708E-2</v>
      </c>
    </row>
    <row r="37" spans="13:17" x14ac:dyDescent="0.25">
      <c r="M37" s="3" t="s">
        <v>37</v>
      </c>
      <c r="N37" s="2">
        <v>8.6056229789507555E-2</v>
      </c>
      <c r="P37" t="s">
        <v>37</v>
      </c>
      <c r="Q37" s="1">
        <v>8.6056229789507555E-2</v>
      </c>
    </row>
    <row r="38" spans="13:17" x14ac:dyDescent="0.25">
      <c r="M38" s="3" t="s">
        <v>240</v>
      </c>
      <c r="N38" s="2">
        <v>8.3130363377883376E-2</v>
      </c>
      <c r="P38" t="s">
        <v>40</v>
      </c>
      <c r="Q38" s="1">
        <v>8.1169961480693997E-2</v>
      </c>
    </row>
    <row r="39" spans="13:17" x14ac:dyDescent="0.25">
      <c r="M39" s="3" t="s">
        <v>40</v>
      </c>
      <c r="N39" s="2">
        <v>8.1169961480693997E-2</v>
      </c>
      <c r="P39" t="s">
        <v>101</v>
      </c>
      <c r="Q39" s="1">
        <v>7.7220015839075562E-2</v>
      </c>
    </row>
    <row r="40" spans="13:17" x14ac:dyDescent="0.25">
      <c r="M40" s="3" t="s">
        <v>101</v>
      </c>
      <c r="N40" s="2">
        <v>7.7220015839075562E-2</v>
      </c>
      <c r="P40" t="s">
        <v>182</v>
      </c>
      <c r="Q40" s="1">
        <v>7.4753105417711407E-2</v>
      </c>
    </row>
    <row r="41" spans="13:17" x14ac:dyDescent="0.25">
      <c r="M41" s="3" t="s">
        <v>239</v>
      </c>
      <c r="N41" s="2">
        <v>7.6381176795504824E-2</v>
      </c>
      <c r="P41" t="s">
        <v>35</v>
      </c>
      <c r="Q41" s="1">
        <v>4.9053449633502222E-2</v>
      </c>
    </row>
    <row r="42" spans="13:17" x14ac:dyDescent="0.25">
      <c r="M42" s="3" t="s">
        <v>182</v>
      </c>
      <c r="N42" s="2">
        <v>7.4753105417711407E-2</v>
      </c>
    </row>
    <row r="43" spans="13:17" x14ac:dyDescent="0.25">
      <c r="M43" s="3" t="s">
        <v>238</v>
      </c>
      <c r="N43" s="2">
        <v>7.2203734629033622E-2</v>
      </c>
      <c r="P43" t="s">
        <v>50</v>
      </c>
      <c r="Q43" s="1">
        <f>AVERAGE(Q36:Q41)</f>
        <v>7.7856974809648413E-2</v>
      </c>
    </row>
    <row r="44" spans="13:17" x14ac:dyDescent="0.25">
      <c r="M44" s="3" t="s">
        <v>35</v>
      </c>
      <c r="N44" s="2">
        <v>4.9053449633502222E-2</v>
      </c>
    </row>
    <row r="45" spans="13:17" x14ac:dyDescent="0.25">
      <c r="M45" s="3" t="s">
        <v>237</v>
      </c>
      <c r="N45" s="2">
        <v>4.2851336067211254E-2</v>
      </c>
      <c r="Q45" s="1"/>
    </row>
    <row r="46" spans="13:17" x14ac:dyDescent="0.25">
      <c r="M46" s="3" t="s">
        <v>99</v>
      </c>
      <c r="N46" s="2"/>
    </row>
    <row r="47" spans="13:17" x14ac:dyDescent="0.25">
      <c r="M47" s="3" t="s">
        <v>75</v>
      </c>
      <c r="N47" s="2">
        <v>7.2408770626497407E-2</v>
      </c>
    </row>
    <row r="49" spans="13:16" x14ac:dyDescent="0.25">
      <c r="P49" t="s">
        <v>397</v>
      </c>
    </row>
    <row r="52" spans="13:16" x14ac:dyDescent="0.25">
      <c r="M52" s="30" t="s">
        <v>0</v>
      </c>
      <c r="N52" t="s">
        <v>73</v>
      </c>
    </row>
    <row r="54" spans="13:16" x14ac:dyDescent="0.25">
      <c r="M54" s="30" t="s">
        <v>47</v>
      </c>
      <c r="N54" t="s">
        <v>76</v>
      </c>
    </row>
    <row r="55" spans="13:16" x14ac:dyDescent="0.25">
      <c r="M55" s="3" t="s">
        <v>8</v>
      </c>
      <c r="N55" s="2">
        <v>6.7740499998973247E-2</v>
      </c>
    </row>
    <row r="56" spans="13:16" x14ac:dyDescent="0.25">
      <c r="M56" s="112" t="s">
        <v>172</v>
      </c>
      <c r="N56" s="2">
        <v>6.3287499998147423E-2</v>
      </c>
    </row>
    <row r="57" spans="13:16" x14ac:dyDescent="0.25">
      <c r="M57" s="112" t="s">
        <v>173</v>
      </c>
      <c r="N57" s="2">
        <v>7.2193499999799071E-2</v>
      </c>
    </row>
    <row r="58" spans="13:16" x14ac:dyDescent="0.25">
      <c r="M58" s="3" t="s">
        <v>6</v>
      </c>
      <c r="N58" s="2">
        <v>6.1587196204162975E-2</v>
      </c>
    </row>
    <row r="59" spans="13:16" x14ac:dyDescent="0.25">
      <c r="M59" s="112" t="s">
        <v>170</v>
      </c>
      <c r="N59" s="2">
        <v>5.3845843522073222E-2</v>
      </c>
    </row>
    <row r="60" spans="13:16" x14ac:dyDescent="0.25">
      <c r="M60" s="112" t="s">
        <v>172</v>
      </c>
      <c r="N60" s="2">
        <v>6.5576230135493185E-2</v>
      </c>
    </row>
    <row r="61" spans="13:16" x14ac:dyDescent="0.25">
      <c r="M61" s="112" t="s">
        <v>173</v>
      </c>
      <c r="N61" s="2">
        <v>6.5339514954922517E-2</v>
      </c>
    </row>
    <row r="62" spans="13:16" x14ac:dyDescent="0.25">
      <c r="M62" s="3" t="s">
        <v>7</v>
      </c>
      <c r="N62" s="2">
        <v>6.0022154959355145E-2</v>
      </c>
    </row>
    <row r="63" spans="13:16" x14ac:dyDescent="0.25">
      <c r="M63" s="112" t="s">
        <v>170</v>
      </c>
      <c r="N63" s="2">
        <v>6.0022154959355145E-2</v>
      </c>
    </row>
    <row r="64" spans="13:16" x14ac:dyDescent="0.25">
      <c r="M64" s="3" t="s">
        <v>41</v>
      </c>
      <c r="N64" s="2">
        <v>5.991498225028543E-2</v>
      </c>
    </row>
    <row r="65" spans="13:14" x14ac:dyDescent="0.25">
      <c r="M65" s="112" t="s">
        <v>170</v>
      </c>
      <c r="N65" s="2">
        <v>6.4927946753733812E-2</v>
      </c>
    </row>
    <row r="66" spans="13:14" x14ac:dyDescent="0.25">
      <c r="M66" s="112" t="s">
        <v>172</v>
      </c>
      <c r="N66" s="2">
        <v>5.3506999999999971E-2</v>
      </c>
    </row>
    <row r="67" spans="13:14" x14ac:dyDescent="0.25">
      <c r="M67" s="112" t="s">
        <v>173</v>
      </c>
      <c r="N67" s="2">
        <v>6.13099999971225E-2</v>
      </c>
    </row>
    <row r="68" spans="13:14" x14ac:dyDescent="0.25">
      <c r="M68" s="3" t="s">
        <v>75</v>
      </c>
      <c r="N68" s="2">
        <v>6.2223298924516314E-2</v>
      </c>
    </row>
    <row r="72" spans="13:14" x14ac:dyDescent="0.25">
      <c r="M72" s="30" t="s">
        <v>164</v>
      </c>
      <c r="N72" t="s">
        <v>166</v>
      </c>
    </row>
    <row r="74" spans="13:14" x14ac:dyDescent="0.25">
      <c r="M74" s="30" t="s">
        <v>47</v>
      </c>
      <c r="N74" t="s">
        <v>76</v>
      </c>
    </row>
    <row r="75" spans="13:14" x14ac:dyDescent="0.25">
      <c r="M75" s="3" t="s">
        <v>7</v>
      </c>
      <c r="N75" s="2">
        <v>8.3807866198017722E-2</v>
      </c>
    </row>
    <row r="76" spans="13:14" x14ac:dyDescent="0.25">
      <c r="M76" s="3" t="s">
        <v>6</v>
      </c>
      <c r="N76" s="2">
        <v>7.9763795596114864E-2</v>
      </c>
    </row>
    <row r="77" spans="13:14" x14ac:dyDescent="0.25">
      <c r="M77" s="3" t="s">
        <v>182</v>
      </c>
      <c r="N77" s="2">
        <v>7.6890624999953694E-2</v>
      </c>
    </row>
    <row r="78" spans="13:14" x14ac:dyDescent="0.25">
      <c r="M78" s="3" t="s">
        <v>8</v>
      </c>
      <c r="N78" s="2">
        <v>6.3606597920982E-2</v>
      </c>
    </row>
    <row r="79" spans="13:14" x14ac:dyDescent="0.25">
      <c r="M79" s="3" t="s">
        <v>41</v>
      </c>
      <c r="N79" s="2">
        <v>6.2873030854561585E-2</v>
      </c>
    </row>
    <row r="80" spans="13:14" x14ac:dyDescent="0.25">
      <c r="M80" s="3" t="s">
        <v>75</v>
      </c>
      <c r="N80" s="2">
        <v>7.0790472476956939E-2</v>
      </c>
    </row>
  </sheetData>
  <conditionalFormatting sqref="E20:I23">
    <cfRule type="colorScale" priority="1">
      <colorScale>
        <cfvo type="min"/>
        <cfvo type="percentile" val="50"/>
        <cfvo type="max"/>
        <color rgb="FFF8696B"/>
        <color rgb="FFFCFCFF"/>
        <color rgb="FF63BE7B"/>
      </colorScale>
    </cfRule>
  </conditionalFormatting>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C5D18-2CF6-4FF2-BCE9-B08B78783E55}">
  <dimension ref="B2:R48"/>
  <sheetViews>
    <sheetView zoomScale="85" zoomScaleNormal="85" workbookViewId="0">
      <selection activeCell="O15" sqref="O15"/>
    </sheetView>
  </sheetViews>
  <sheetFormatPr defaultRowHeight="15" x14ac:dyDescent="0.25"/>
  <cols>
    <col min="2" max="2" width="23.28515625" bestFit="1" customWidth="1"/>
    <col min="3" max="3" width="33.140625" bestFit="1" customWidth="1"/>
    <col min="5" max="5" width="20.140625" bestFit="1" customWidth="1"/>
    <col min="6" max="6" width="33.140625" bestFit="1" customWidth="1"/>
    <col min="8" max="8" width="19.85546875" bestFit="1" customWidth="1"/>
    <col min="9" max="9" width="33.140625" bestFit="1" customWidth="1"/>
    <col min="13" max="13" width="14.7109375" customWidth="1"/>
    <col min="14" max="18" width="12.7109375" customWidth="1"/>
  </cols>
  <sheetData>
    <row r="2" spans="2:18" x14ac:dyDescent="0.25">
      <c r="B2" s="30" t="s">
        <v>0</v>
      </c>
      <c r="C2" t="s">
        <v>299</v>
      </c>
      <c r="E2" s="30" t="s">
        <v>0</v>
      </c>
      <c r="F2" t="s">
        <v>160</v>
      </c>
      <c r="H2" s="30" t="s">
        <v>0</v>
      </c>
      <c r="I2" t="s">
        <v>73</v>
      </c>
      <c r="M2" t="s">
        <v>320</v>
      </c>
    </row>
    <row r="3" spans="2:18" ht="17.25" x14ac:dyDescent="0.25">
      <c r="M3" t="s">
        <v>23</v>
      </c>
      <c r="N3" s="13" t="s">
        <v>413</v>
      </c>
      <c r="O3" s="13" t="s">
        <v>392</v>
      </c>
      <c r="P3" s="13" t="s">
        <v>414</v>
      </c>
      <c r="Q3" s="13" t="s">
        <v>8</v>
      </c>
      <c r="R3" s="13" t="s">
        <v>415</v>
      </c>
    </row>
    <row r="4" spans="2:18" x14ac:dyDescent="0.25">
      <c r="B4" s="30" t="s">
        <v>47</v>
      </c>
      <c r="C4" t="s">
        <v>76</v>
      </c>
      <c r="E4" s="30" t="s">
        <v>47</v>
      </c>
      <c r="F4" t="s">
        <v>76</v>
      </c>
      <c r="H4" s="30" t="s">
        <v>47</v>
      </c>
      <c r="I4" t="s">
        <v>76</v>
      </c>
      <c r="M4" t="s">
        <v>321</v>
      </c>
      <c r="N4" s="12">
        <f>+C29</f>
        <v>7.0434557856831059E-2</v>
      </c>
      <c r="O4" s="12">
        <f>+C35</f>
        <v>8.8244538158043007E-2</v>
      </c>
      <c r="P4" s="12">
        <f>+C39</f>
        <v>5.2244193549471074E-2</v>
      </c>
      <c r="Q4" s="12">
        <v>9.1139118537969077E-2</v>
      </c>
      <c r="R4" s="12">
        <f>+C44</f>
        <v>0.10496031193354849</v>
      </c>
    </row>
    <row r="5" spans="2:18" x14ac:dyDescent="0.25">
      <c r="B5" s="3" t="s">
        <v>403</v>
      </c>
      <c r="C5" s="2">
        <v>7.6041171073199632E-2</v>
      </c>
      <c r="E5" s="3" t="s">
        <v>160</v>
      </c>
      <c r="F5" s="2">
        <v>7.4362385351997184E-2</v>
      </c>
      <c r="H5" s="3" t="s">
        <v>166</v>
      </c>
      <c r="I5" s="2">
        <v>7.0790472476956939E-2</v>
      </c>
      <c r="M5" t="s">
        <v>160</v>
      </c>
      <c r="N5" s="12">
        <v>7.5324904714453744E-2</v>
      </c>
      <c r="O5" s="12">
        <v>8.0370813841865729E-2</v>
      </c>
      <c r="P5" s="12">
        <v>4.5286327621554046E-2</v>
      </c>
      <c r="Q5" s="12">
        <v>6.6012986921005545E-2</v>
      </c>
      <c r="R5" s="12">
        <f>+F29</f>
        <v>8.0798356941003194E-2</v>
      </c>
    </row>
    <row r="6" spans="2:18" x14ac:dyDescent="0.25">
      <c r="B6" s="3" t="s">
        <v>404</v>
      </c>
      <c r="C6" s="2">
        <v>8.0151431233560499E-2</v>
      </c>
      <c r="E6" s="112" t="s">
        <v>9</v>
      </c>
      <c r="F6" s="2">
        <v>9.8889086697399708E-2</v>
      </c>
      <c r="H6" s="112" t="s">
        <v>182</v>
      </c>
      <c r="I6" s="2">
        <v>7.6890624999953694E-2</v>
      </c>
      <c r="M6" t="s">
        <v>166</v>
      </c>
      <c r="N6" s="12">
        <v>8.3807866198017722E-2</v>
      </c>
      <c r="O6" s="12">
        <v>7.9763795596114864E-2</v>
      </c>
      <c r="P6" s="12">
        <v>6.2873030854561585E-2</v>
      </c>
      <c r="Q6" s="12">
        <v>6.3606597920982E-2</v>
      </c>
      <c r="R6" s="12">
        <v>7.6890624999953694E-2</v>
      </c>
    </row>
    <row r="7" spans="2:18" x14ac:dyDescent="0.25">
      <c r="B7" s="3" t="s">
        <v>32</v>
      </c>
      <c r="C7" s="2">
        <v>6.3780465041323176E-2</v>
      </c>
      <c r="E7" s="112" t="s">
        <v>182</v>
      </c>
      <c r="F7" s="2">
        <v>7.0104349999653426E-2</v>
      </c>
      <c r="H7" s="112" t="s">
        <v>6</v>
      </c>
      <c r="I7" s="2">
        <v>7.9763795596114864E-2</v>
      </c>
      <c r="M7" t="s">
        <v>398</v>
      </c>
      <c r="N7" s="12">
        <f>+I39</f>
        <v>6.0022154959355145E-2</v>
      </c>
      <c r="O7" s="12">
        <f>+I29</f>
        <v>6.1587196204162975E-2</v>
      </c>
      <c r="P7" s="12">
        <f>+I34</f>
        <v>5.991498225028543E-2</v>
      </c>
      <c r="Q7" s="12">
        <f>+I42</f>
        <v>6.7740499998973247E-2</v>
      </c>
      <c r="R7" s="12" t="s">
        <v>60</v>
      </c>
    </row>
    <row r="8" spans="2:18" x14ac:dyDescent="0.25">
      <c r="B8" s="3" t="s">
        <v>33</v>
      </c>
      <c r="C8" s="2">
        <v>0.10843158424001498</v>
      </c>
      <c r="E8" s="112" t="s">
        <v>240</v>
      </c>
      <c r="F8" s="2">
        <v>8.0370813841865729E-2</v>
      </c>
      <c r="H8" s="112" t="s">
        <v>41</v>
      </c>
      <c r="I8" s="2">
        <v>6.2873030854561585E-2</v>
      </c>
    </row>
    <row r="9" spans="2:18" x14ac:dyDescent="0.25">
      <c r="B9" s="3" t="s">
        <v>401</v>
      </c>
      <c r="C9" s="2">
        <v>6.9301893862501851E-2</v>
      </c>
      <c r="E9" s="112" t="s">
        <v>35</v>
      </c>
      <c r="F9" s="2">
        <v>6.4879999998692872E-2</v>
      </c>
      <c r="H9" s="112" t="s">
        <v>7</v>
      </c>
      <c r="I9" s="2">
        <v>8.3807866198017722E-2</v>
      </c>
      <c r="M9" s="211" t="s">
        <v>411</v>
      </c>
    </row>
    <row r="10" spans="2:18" x14ac:dyDescent="0.25">
      <c r="B10" s="3" t="s">
        <v>9</v>
      </c>
      <c r="C10" s="2">
        <v>8.0502758630165205E-2</v>
      </c>
      <c r="E10" s="112" t="s">
        <v>237</v>
      </c>
      <c r="F10" s="2">
        <v>4.5286327621554046E-2</v>
      </c>
      <c r="H10" s="112" t="s">
        <v>8</v>
      </c>
      <c r="I10" s="2">
        <v>6.3606597920982E-2</v>
      </c>
      <c r="M10" s="211" t="s">
        <v>409</v>
      </c>
    </row>
    <row r="11" spans="2:18" x14ac:dyDescent="0.25">
      <c r="B11" s="3" t="s">
        <v>6</v>
      </c>
      <c r="C11" s="2">
        <v>8.4876818077514571E-2</v>
      </c>
      <c r="E11" s="112" t="s">
        <v>239</v>
      </c>
      <c r="F11" s="2">
        <v>7.5324904714453744E-2</v>
      </c>
      <c r="H11" s="3" t="s">
        <v>170</v>
      </c>
      <c r="I11" s="2">
        <v>5.9598648411720724E-2</v>
      </c>
      <c r="M11" s="211" t="s">
        <v>410</v>
      </c>
    </row>
    <row r="12" spans="2:18" x14ac:dyDescent="0.25">
      <c r="B12" s="3" t="s">
        <v>18</v>
      </c>
      <c r="C12" s="2">
        <v>9.1612258238571442E-2</v>
      </c>
      <c r="E12" s="112" t="s">
        <v>238</v>
      </c>
      <c r="F12" s="2">
        <v>6.6012986921005545E-2</v>
      </c>
      <c r="H12" s="112" t="s">
        <v>6</v>
      </c>
      <c r="I12" s="2">
        <v>5.3845843522073222E-2</v>
      </c>
      <c r="M12" s="211" t="s">
        <v>412</v>
      </c>
    </row>
    <row r="13" spans="2:18" x14ac:dyDescent="0.25">
      <c r="B13" s="3" t="s">
        <v>407</v>
      </c>
      <c r="C13" s="2">
        <v>5.5405290597523971E-2</v>
      </c>
      <c r="E13" s="112" t="s">
        <v>101</v>
      </c>
      <c r="F13" s="2">
        <v>7.3401634125956461E-2</v>
      </c>
      <c r="H13" s="112" t="s">
        <v>41</v>
      </c>
      <c r="I13" s="2">
        <v>6.4927946753733812E-2</v>
      </c>
    </row>
    <row r="14" spans="2:18" x14ac:dyDescent="0.25">
      <c r="B14" s="3" t="s">
        <v>103</v>
      </c>
      <c r="C14" s="2">
        <v>6.9515199999542698E-2</v>
      </c>
      <c r="E14" s="112" t="s">
        <v>37</v>
      </c>
      <c r="F14" s="2">
        <v>9.4991364247393184E-2</v>
      </c>
      <c r="H14" s="112" t="s">
        <v>7</v>
      </c>
      <c r="I14" s="2">
        <v>6.0022154959355145E-2</v>
      </c>
    </row>
    <row r="15" spans="2:18" x14ac:dyDescent="0.25">
      <c r="B15" s="3" t="s">
        <v>34</v>
      </c>
      <c r="C15" s="2">
        <v>8.1081919999990149E-2</v>
      </c>
      <c r="E15" s="112" t="s">
        <v>99</v>
      </c>
      <c r="F15" s="2"/>
      <c r="H15" s="3" t="s">
        <v>172</v>
      </c>
      <c r="I15" s="2">
        <v>6.0790243377880193E-2</v>
      </c>
    </row>
    <row r="16" spans="2:18" x14ac:dyDescent="0.25">
      <c r="B16" s="3" t="s">
        <v>405</v>
      </c>
      <c r="C16" s="2">
        <v>8.8245301358716555E-2</v>
      </c>
      <c r="E16" s="3" t="s">
        <v>219</v>
      </c>
      <c r="F16" s="2">
        <v>7.0455155900997629E-2</v>
      </c>
      <c r="H16" s="112" t="s">
        <v>6</v>
      </c>
      <c r="I16" s="2">
        <v>6.5576230135493185E-2</v>
      </c>
    </row>
    <row r="17" spans="2:9" x14ac:dyDescent="0.25">
      <c r="B17" s="3" t="s">
        <v>5</v>
      </c>
      <c r="C17" s="2">
        <v>6.6668957311717403E-2</v>
      </c>
      <c r="E17" s="112" t="s">
        <v>182</v>
      </c>
      <c r="F17" s="2">
        <v>7.9401860835769389E-2</v>
      </c>
      <c r="H17" s="112" t="s">
        <v>41</v>
      </c>
      <c r="I17" s="2">
        <v>5.3506999999999971E-2</v>
      </c>
    </row>
    <row r="18" spans="2:9" x14ac:dyDescent="0.25">
      <c r="B18" s="3" t="s">
        <v>41</v>
      </c>
      <c r="C18" s="2">
        <v>2.0245370050899103E-2</v>
      </c>
      <c r="E18" s="112" t="s">
        <v>240</v>
      </c>
      <c r="F18" s="2">
        <v>8.5889912913901023E-2</v>
      </c>
      <c r="H18" s="112" t="s">
        <v>8</v>
      </c>
      <c r="I18" s="2">
        <v>6.3287499998147423E-2</v>
      </c>
    </row>
    <row r="19" spans="2:9" x14ac:dyDescent="0.25">
      <c r="B19" s="3" t="s">
        <v>8</v>
      </c>
      <c r="C19" s="2">
        <v>9.1139118537969077E-2</v>
      </c>
      <c r="E19" s="112" t="s">
        <v>35</v>
      </c>
      <c r="F19" s="2">
        <v>3.3226899268311572E-2</v>
      </c>
      <c r="H19" s="3" t="s">
        <v>173</v>
      </c>
      <c r="I19" s="2">
        <v>6.6281004983948025E-2</v>
      </c>
    </row>
    <row r="20" spans="2:9" x14ac:dyDescent="0.25">
      <c r="B20" s="3" t="s">
        <v>101</v>
      </c>
      <c r="C20" s="2">
        <v>4.7525599474333102E-2</v>
      </c>
      <c r="E20" s="112" t="s">
        <v>40</v>
      </c>
      <c r="F20" s="2">
        <v>8.1169961480693997E-2</v>
      </c>
      <c r="H20" s="112" t="s">
        <v>6</v>
      </c>
      <c r="I20" s="2">
        <v>6.5339514954922517E-2</v>
      </c>
    </row>
    <row r="21" spans="2:9" x14ac:dyDescent="0.25">
      <c r="B21" s="3" t="s">
        <v>36</v>
      </c>
      <c r="C21" s="2">
        <v>0.18338130538968067</v>
      </c>
      <c r="E21" s="112" t="s">
        <v>237</v>
      </c>
      <c r="F21" s="2">
        <v>4.0416344512868463E-2</v>
      </c>
      <c r="H21" s="112" t="s">
        <v>41</v>
      </c>
      <c r="I21" s="2">
        <v>6.13099999971225E-2</v>
      </c>
    </row>
    <row r="22" spans="2:9" x14ac:dyDescent="0.25">
      <c r="B22" s="3" t="s">
        <v>102</v>
      </c>
      <c r="C22" s="2">
        <v>7.2401395313258732E-2</v>
      </c>
      <c r="E22" s="112" t="s">
        <v>239</v>
      </c>
      <c r="F22" s="2">
        <v>7.7437448876555903E-2</v>
      </c>
      <c r="H22" s="112" t="s">
        <v>8</v>
      </c>
      <c r="I22" s="2">
        <v>7.2193499999799071E-2</v>
      </c>
    </row>
    <row r="23" spans="2:9" x14ac:dyDescent="0.25">
      <c r="B23" s="3" t="s">
        <v>37</v>
      </c>
      <c r="C23" s="2">
        <v>7.5841884548685901E-2</v>
      </c>
      <c r="E23" s="112" t="s">
        <v>238</v>
      </c>
      <c r="F23" s="2">
        <v>7.8394482337061699E-2</v>
      </c>
      <c r="H23" s="3" t="s">
        <v>75</v>
      </c>
      <c r="I23" s="2">
        <v>6.6935244378358655E-2</v>
      </c>
    </row>
    <row r="24" spans="2:9" x14ac:dyDescent="0.25">
      <c r="B24" s="3" t="s">
        <v>402</v>
      </c>
      <c r="C24" s="2">
        <v>5.5137343282949836E-2</v>
      </c>
      <c r="E24" s="112" t="s">
        <v>101</v>
      </c>
      <c r="F24" s="2">
        <v>8.1038397552194663E-2</v>
      </c>
    </row>
    <row r="25" spans="2:9" x14ac:dyDescent="0.25">
      <c r="B25" s="3" t="s">
        <v>99</v>
      </c>
      <c r="C25" s="2"/>
      <c r="E25" s="112" t="s">
        <v>37</v>
      </c>
      <c r="F25" s="2">
        <v>7.7121095331621925E-2</v>
      </c>
    </row>
    <row r="26" spans="2:9" x14ac:dyDescent="0.25">
      <c r="B26" s="3" t="s">
        <v>75</v>
      </c>
      <c r="C26" s="2">
        <v>7.8064353313105933E-2</v>
      </c>
      <c r="E26" s="3" t="s">
        <v>75</v>
      </c>
      <c r="F26" s="2">
        <v>7.2408770626497407E-2</v>
      </c>
    </row>
    <row r="29" spans="2:9" x14ac:dyDescent="0.25">
      <c r="B29" s="166" t="s">
        <v>7</v>
      </c>
      <c r="C29" s="214">
        <f>AVERAGE(C30:C33)</f>
        <v>7.0434557856831059E-2</v>
      </c>
      <c r="E29" s="163" t="s">
        <v>50</v>
      </c>
      <c r="F29" s="215">
        <f>AVERAGE(F30:F32)</f>
        <v>8.0798356941003194E-2</v>
      </c>
      <c r="H29" s="163" t="s">
        <v>6</v>
      </c>
      <c r="I29" s="215">
        <f>AVERAGE(I30:I32)</f>
        <v>6.1587196204162975E-2</v>
      </c>
    </row>
    <row r="30" spans="2:9" x14ac:dyDescent="0.25">
      <c r="B30" s="3" t="s">
        <v>32</v>
      </c>
      <c r="C30" s="12">
        <f>VLOOKUP(B30,$B$4:$C$26,2,FALSE)</f>
        <v>6.3780465041323176E-2</v>
      </c>
      <c r="E30" t="s">
        <v>9</v>
      </c>
      <c r="F30" s="12">
        <f>VLOOKUP(E30,$E$4:$F$15,2,FALSE)</f>
        <v>9.8889086697399708E-2</v>
      </c>
      <c r="H30" t="s">
        <v>170</v>
      </c>
      <c r="I30" s="2">
        <v>5.3845843522073222E-2</v>
      </c>
    </row>
    <row r="31" spans="2:9" x14ac:dyDescent="0.25">
      <c r="B31" s="3" t="s">
        <v>403</v>
      </c>
      <c r="C31" s="12">
        <f>VLOOKUP(B31,$B$4:$C$26,2,FALSE)</f>
        <v>7.6041171073199632E-2</v>
      </c>
      <c r="E31" t="s">
        <v>182</v>
      </c>
      <c r="F31" s="12">
        <f>VLOOKUP(E31,$E$4:$F$15,2,FALSE)</f>
        <v>7.0104349999653426E-2</v>
      </c>
      <c r="H31" t="s">
        <v>172</v>
      </c>
      <c r="I31" s="2">
        <v>6.5576230135493185E-2</v>
      </c>
    </row>
    <row r="32" spans="2:9" x14ac:dyDescent="0.25">
      <c r="B32" s="3" t="s">
        <v>103</v>
      </c>
      <c r="C32" s="12">
        <f>VLOOKUP(B32,$B$4:$C$26,2,FALSE)</f>
        <v>6.9515199999542698E-2</v>
      </c>
      <c r="E32" t="s">
        <v>101</v>
      </c>
      <c r="F32" s="12">
        <f>VLOOKUP(E32,$E$4:$F$15,2,FALSE)</f>
        <v>7.3401634125956461E-2</v>
      </c>
      <c r="H32" t="s">
        <v>173</v>
      </c>
      <c r="I32" s="2">
        <v>6.5339514954922517E-2</v>
      </c>
    </row>
    <row r="33" spans="2:9" x14ac:dyDescent="0.25">
      <c r="B33" s="3" t="s">
        <v>102</v>
      </c>
      <c r="C33" s="12">
        <f>VLOOKUP(B33,$B$4:$C$26,2,FALSE)</f>
        <v>7.2401395313258732E-2</v>
      </c>
    </row>
    <row r="34" spans="2:9" x14ac:dyDescent="0.25">
      <c r="B34" s="108"/>
      <c r="H34" t="s">
        <v>41</v>
      </c>
      <c r="I34" s="215">
        <f>AVERAGE(I35:I37)</f>
        <v>5.991498225028543E-2</v>
      </c>
    </row>
    <row r="35" spans="2:9" x14ac:dyDescent="0.25">
      <c r="B35" s="163" t="s">
        <v>6</v>
      </c>
      <c r="C35" s="214">
        <f>AVERAGE(C36:C37)</f>
        <v>8.8244538158043007E-2</v>
      </c>
      <c r="H35" t="s">
        <v>170</v>
      </c>
      <c r="I35" s="2">
        <v>6.4927946753733812E-2</v>
      </c>
    </row>
    <row r="36" spans="2:9" x14ac:dyDescent="0.25">
      <c r="B36" s="3" t="s">
        <v>6</v>
      </c>
      <c r="C36" s="12">
        <f>VLOOKUP(B36,$B$4:$C$26,2,FALSE)</f>
        <v>8.4876818077514571E-2</v>
      </c>
      <c r="H36" t="s">
        <v>172</v>
      </c>
      <c r="I36" s="2">
        <v>5.3506999999999971E-2</v>
      </c>
    </row>
    <row r="37" spans="2:9" x14ac:dyDescent="0.25">
      <c r="B37" s="3" t="s">
        <v>18</v>
      </c>
      <c r="C37" s="12">
        <f>VLOOKUP(B37,$B$4:$C$26,2,FALSE)</f>
        <v>9.1612258238571442E-2</v>
      </c>
      <c r="H37" t="s">
        <v>173</v>
      </c>
      <c r="I37" s="2">
        <v>6.13099999971225E-2</v>
      </c>
    </row>
    <row r="39" spans="2:9" x14ac:dyDescent="0.25">
      <c r="B39" s="163" t="s">
        <v>41</v>
      </c>
      <c r="C39" s="214">
        <f>AVERAGE(C40:C42)</f>
        <v>5.2244193549471074E-2</v>
      </c>
      <c r="H39" t="s">
        <v>7</v>
      </c>
      <c r="I39" s="215">
        <f>I40</f>
        <v>6.0022154959355145E-2</v>
      </c>
    </row>
    <row r="40" spans="2:9" x14ac:dyDescent="0.25">
      <c r="B40" t="s">
        <v>41</v>
      </c>
      <c r="C40" s="12">
        <f>VLOOKUP(B40,$B$4:$C$26,2,FALSE)</f>
        <v>2.0245370050899103E-2</v>
      </c>
      <c r="H40" t="s">
        <v>170</v>
      </c>
      <c r="I40" s="2">
        <v>6.0022154959355145E-2</v>
      </c>
    </row>
    <row r="41" spans="2:9" x14ac:dyDescent="0.25">
      <c r="B41" t="s">
        <v>407</v>
      </c>
      <c r="C41" s="12">
        <f>VLOOKUP(B41,$B$4:$C$26,2,FALSE)</f>
        <v>5.5405290597523971E-2</v>
      </c>
    </row>
    <row r="42" spans="2:9" x14ac:dyDescent="0.25">
      <c r="B42" t="s">
        <v>34</v>
      </c>
      <c r="C42" s="12">
        <f>VLOOKUP(B42,$B$4:$C$26,2,FALSE)</f>
        <v>8.1081919999990149E-2</v>
      </c>
      <c r="H42" t="s">
        <v>8</v>
      </c>
      <c r="I42" s="215">
        <f>AVERAGE(I43:I44)</f>
        <v>6.7740499998973247E-2</v>
      </c>
    </row>
    <row r="43" spans="2:9" x14ac:dyDescent="0.25">
      <c r="H43" t="s">
        <v>172</v>
      </c>
      <c r="I43" s="2">
        <v>6.3287499998147423E-2</v>
      </c>
    </row>
    <row r="44" spans="2:9" x14ac:dyDescent="0.25">
      <c r="B44" s="163" t="s">
        <v>50</v>
      </c>
      <c r="C44" s="215">
        <f>AVERAGE(C45:C48)</f>
        <v>0.10496031193354849</v>
      </c>
      <c r="H44" t="s">
        <v>173</v>
      </c>
      <c r="I44" s="2">
        <v>7.2193499999799071E-2</v>
      </c>
    </row>
    <row r="45" spans="2:9" x14ac:dyDescent="0.25">
      <c r="B45" t="s">
        <v>33</v>
      </c>
      <c r="C45" s="12">
        <f>VLOOKUP(B45,$B$4:$C$26,2,FALSE)</f>
        <v>0.10843158424001498</v>
      </c>
    </row>
    <row r="46" spans="2:9" x14ac:dyDescent="0.25">
      <c r="B46" t="s">
        <v>9</v>
      </c>
      <c r="C46" s="12">
        <f>VLOOKUP(B46,$B$4:$C$26,2,FALSE)</f>
        <v>8.0502758630165205E-2</v>
      </c>
    </row>
    <row r="47" spans="2:9" x14ac:dyDescent="0.25">
      <c r="B47" t="s">
        <v>101</v>
      </c>
      <c r="C47" s="12">
        <f>VLOOKUP(B47,$B$4:$C$26,2,FALSE)</f>
        <v>4.7525599474333102E-2</v>
      </c>
    </row>
    <row r="48" spans="2:9" x14ac:dyDescent="0.25">
      <c r="B48" t="s">
        <v>36</v>
      </c>
      <c r="C48" s="12">
        <f>VLOOKUP(B48,$B$4:$C$26,2,FALSE)</f>
        <v>0.18338130538968067</v>
      </c>
    </row>
  </sheetData>
  <conditionalFormatting sqref="N4:R7">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3506-1D82-4468-9F38-C3D98B1BDF35}">
  <dimension ref="B1:AU239"/>
  <sheetViews>
    <sheetView tabSelected="1" topLeftCell="E11" zoomScaleNormal="100" workbookViewId="0">
      <selection activeCell="H31" sqref="H31"/>
    </sheetView>
  </sheetViews>
  <sheetFormatPr defaultRowHeight="15" x14ac:dyDescent="0.25"/>
  <cols>
    <col min="2" max="2" width="13.85546875" customWidth="1"/>
    <col min="3" max="3" width="4.28515625" customWidth="1"/>
    <col min="4" max="4" width="22.28515625" customWidth="1"/>
    <col min="5" max="5" width="22.28515625" bestFit="1" customWidth="1"/>
    <col min="6" max="6" width="36.28515625" bestFit="1" customWidth="1"/>
    <col min="7" max="7" width="29.7109375" bestFit="1" customWidth="1"/>
    <col min="8" max="11" width="11.42578125" customWidth="1"/>
    <col min="12" max="13" width="13" customWidth="1"/>
    <col min="14" max="26" width="11.42578125" customWidth="1"/>
    <col min="27" max="27" width="37.140625" style="3" customWidth="1"/>
    <col min="28" max="28" width="69.5703125" style="3" customWidth="1"/>
    <col min="30" max="30" width="3.7109375" bestFit="1" customWidth="1"/>
    <col min="31" max="31" width="22.28515625" bestFit="1" customWidth="1"/>
    <col min="32" max="32" width="33" style="3" bestFit="1" customWidth="1"/>
    <col min="33" max="33" width="25.28515625" style="3" bestFit="1" customWidth="1"/>
    <col min="34" max="34" width="11.28515625" bestFit="1" customWidth="1"/>
    <col min="35" max="35" width="11.7109375" customWidth="1"/>
    <col min="37" max="37" width="17.28515625" bestFit="1" customWidth="1"/>
    <col min="38" max="38" width="15.42578125" bestFit="1" customWidth="1"/>
  </cols>
  <sheetData>
    <row r="1" spans="2:38" x14ac:dyDescent="0.25">
      <c r="E1" t="s">
        <v>16</v>
      </c>
    </row>
    <row r="2" spans="2:38" x14ac:dyDescent="0.25">
      <c r="E2" s="4" t="s">
        <v>19</v>
      </c>
      <c r="F2" s="4"/>
    </row>
    <row r="3" spans="2:38" x14ac:dyDescent="0.25">
      <c r="E3" s="4" t="s">
        <v>88</v>
      </c>
      <c r="F3" s="4"/>
    </row>
    <row r="4" spans="2:38" ht="15.75" thickBot="1" x14ac:dyDescent="0.3">
      <c r="E4" s="42"/>
      <c r="F4" s="42"/>
      <c r="G4" s="42"/>
      <c r="H4" s="42"/>
      <c r="I4" s="42"/>
      <c r="J4" s="42"/>
      <c r="K4" s="228" t="s">
        <v>183</v>
      </c>
      <c r="L4" s="228"/>
      <c r="M4" s="216"/>
      <c r="N4" s="42"/>
      <c r="O4" s="228" t="s">
        <v>4</v>
      </c>
      <c r="P4" s="228"/>
      <c r="Q4" s="228"/>
      <c r="R4" s="42"/>
      <c r="S4" s="42"/>
      <c r="T4" s="42"/>
      <c r="U4" s="42"/>
      <c r="V4" s="42"/>
      <c r="W4" s="42"/>
      <c r="X4" s="42"/>
      <c r="Y4" s="42"/>
      <c r="Z4" s="42"/>
      <c r="AA4" s="102"/>
      <c r="AB4" s="102"/>
    </row>
    <row r="5" spans="2:38" ht="30.75" thickBot="1" x14ac:dyDescent="0.3">
      <c r="B5" s="149" t="s">
        <v>159</v>
      </c>
      <c r="C5" s="150" t="s">
        <v>158</v>
      </c>
      <c r="D5" s="151" t="s">
        <v>0</v>
      </c>
      <c r="E5" s="151" t="s">
        <v>164</v>
      </c>
      <c r="F5" s="151" t="s">
        <v>165</v>
      </c>
      <c r="G5" s="151" t="s">
        <v>23</v>
      </c>
      <c r="H5" s="152" t="s">
        <v>48</v>
      </c>
      <c r="I5" s="152" t="s">
        <v>15</v>
      </c>
      <c r="J5" s="152" t="s">
        <v>49</v>
      </c>
      <c r="K5" s="152" t="s">
        <v>81</v>
      </c>
      <c r="L5" s="152" t="s">
        <v>184</v>
      </c>
      <c r="M5" s="152"/>
      <c r="N5" s="152" t="s">
        <v>61</v>
      </c>
      <c r="O5" s="152" t="s">
        <v>1</v>
      </c>
      <c r="P5" s="152" t="s">
        <v>2</v>
      </c>
      <c r="Q5" s="152" t="s">
        <v>3</v>
      </c>
      <c r="R5" s="152" t="s">
        <v>11</v>
      </c>
      <c r="S5" s="153" t="s">
        <v>67</v>
      </c>
      <c r="T5" s="152" t="s">
        <v>12</v>
      </c>
      <c r="U5" s="152" t="s">
        <v>13</v>
      </c>
      <c r="V5" s="153" t="s">
        <v>68</v>
      </c>
      <c r="W5" s="153" t="s">
        <v>82</v>
      </c>
      <c r="X5" s="153" t="s">
        <v>86</v>
      </c>
      <c r="Y5" s="153" t="s">
        <v>79</v>
      </c>
      <c r="Z5" s="153" t="s">
        <v>80</v>
      </c>
      <c r="AA5" s="154" t="s">
        <v>163</v>
      </c>
      <c r="AB5" s="155" t="s">
        <v>14</v>
      </c>
    </row>
    <row r="6" spans="2:38" x14ac:dyDescent="0.25">
      <c r="D6" s="9"/>
      <c r="E6" s="9"/>
      <c r="F6" s="9"/>
      <c r="G6" s="9"/>
      <c r="H6" s="9"/>
      <c r="I6" s="9"/>
      <c r="J6" s="7">
        <f>H6*(1-I6)</f>
        <v>0</v>
      </c>
      <c r="K6" s="7"/>
      <c r="L6" s="7"/>
      <c r="M6" s="7"/>
      <c r="N6" s="7">
        <f>+J6+K6</f>
        <v>0</v>
      </c>
      <c r="O6" s="9"/>
      <c r="P6" s="9"/>
      <c r="Q6" s="9"/>
      <c r="R6" s="8" cm="1">
        <f t="array" ref="R6">(PRODUCT(1+O6:Q6)^(1/3))-1</f>
        <v>0</v>
      </c>
      <c r="S6" s="7"/>
      <c r="T6" s="9"/>
      <c r="U6" s="9"/>
      <c r="V6" s="7">
        <f>+(S6-(T6*MAX($U$18,U6)))/(1-T6)</f>
        <v>0</v>
      </c>
      <c r="W6" s="7"/>
      <c r="X6" s="7">
        <f>+V6+W6</f>
        <v>0</v>
      </c>
      <c r="Y6" s="7"/>
      <c r="Z6" s="7">
        <f>+X6-Y6</f>
        <v>0</v>
      </c>
      <c r="AA6" s="103"/>
      <c r="AB6" s="103"/>
      <c r="AL6" s="31" t="s">
        <v>10</v>
      </c>
    </row>
    <row r="7" spans="2:38" x14ac:dyDescent="0.25">
      <c r="D7" s="9"/>
      <c r="E7" s="9"/>
      <c r="F7" s="9"/>
      <c r="G7" s="9"/>
      <c r="H7" s="9"/>
      <c r="I7" s="9"/>
      <c r="J7" s="9"/>
      <c r="K7" s="9"/>
      <c r="L7" s="9"/>
      <c r="M7" s="9"/>
      <c r="N7" s="9"/>
      <c r="O7" s="9"/>
      <c r="P7" s="9"/>
      <c r="Q7" s="9"/>
      <c r="R7" s="9"/>
      <c r="S7" s="9"/>
      <c r="T7" s="9"/>
      <c r="U7" s="9"/>
      <c r="V7" s="9"/>
      <c r="W7" s="9"/>
      <c r="X7" s="9"/>
      <c r="Y7" s="9"/>
      <c r="Z7" s="9"/>
      <c r="AA7" s="10"/>
      <c r="AB7" s="10"/>
      <c r="AL7" s="31" t="s">
        <v>219</v>
      </c>
    </row>
    <row r="8" spans="2:38" x14ac:dyDescent="0.25">
      <c r="D8" s="9"/>
      <c r="E8" s="9"/>
      <c r="F8" s="9"/>
      <c r="G8" s="9"/>
      <c r="H8" s="9"/>
      <c r="I8" s="9"/>
      <c r="J8" s="9"/>
      <c r="K8" s="9"/>
      <c r="L8" s="9"/>
      <c r="M8" s="9"/>
      <c r="N8" s="9"/>
      <c r="O8" s="9"/>
      <c r="P8" s="9"/>
      <c r="Q8" s="9"/>
      <c r="R8" s="9"/>
      <c r="S8" s="9"/>
      <c r="T8" s="9"/>
      <c r="U8" s="9"/>
      <c r="V8" s="9"/>
      <c r="W8" s="9"/>
      <c r="X8" s="9"/>
      <c r="Y8" s="9"/>
      <c r="Z8" s="9"/>
      <c r="AA8" s="10"/>
      <c r="AB8" s="10"/>
      <c r="AL8" s="31" t="s">
        <v>160</v>
      </c>
    </row>
    <row r="9" spans="2:38" x14ac:dyDescent="0.25">
      <c r="D9" s="9"/>
      <c r="E9" s="9"/>
      <c r="F9" s="9"/>
      <c r="G9" s="9"/>
      <c r="H9" s="9"/>
      <c r="I9" s="9"/>
      <c r="J9" s="9"/>
      <c r="K9" s="9"/>
      <c r="L9" s="9"/>
      <c r="M9" s="9"/>
      <c r="N9" s="9"/>
      <c r="O9" s="9"/>
      <c r="P9" s="9"/>
      <c r="Q9" s="9"/>
      <c r="R9" s="9"/>
      <c r="S9" s="9"/>
      <c r="T9" s="9"/>
      <c r="U9" s="9"/>
      <c r="V9" s="9"/>
      <c r="W9" s="9"/>
      <c r="X9" s="9"/>
      <c r="Y9" s="9"/>
      <c r="Z9" s="9"/>
      <c r="AA9" s="10"/>
      <c r="AB9" s="10"/>
      <c r="AL9" s="31" t="s">
        <v>166</v>
      </c>
    </row>
    <row r="10" spans="2:38" x14ac:dyDescent="0.25">
      <c r="D10" s="9"/>
      <c r="E10" s="9"/>
      <c r="F10" s="9"/>
      <c r="G10" s="9"/>
      <c r="H10" s="9"/>
      <c r="I10" s="9"/>
      <c r="J10" s="9"/>
      <c r="K10" s="9"/>
      <c r="L10" s="9"/>
      <c r="M10" s="9"/>
      <c r="N10" s="9"/>
      <c r="O10" s="9"/>
      <c r="P10" s="9"/>
      <c r="Q10" s="9"/>
      <c r="R10" s="9"/>
      <c r="S10" s="9"/>
      <c r="T10" s="9"/>
      <c r="U10" s="9"/>
      <c r="V10" s="9"/>
      <c r="W10" s="9"/>
      <c r="X10" s="9"/>
      <c r="Y10" s="9"/>
      <c r="Z10" s="9"/>
      <c r="AA10" s="10"/>
      <c r="AB10" s="10"/>
      <c r="AL10" s="31" t="s">
        <v>170</v>
      </c>
    </row>
    <row r="11" spans="2:38" x14ac:dyDescent="0.25">
      <c r="AL11" s="31" t="s">
        <v>172</v>
      </c>
    </row>
    <row r="12" spans="2:38" x14ac:dyDescent="0.25">
      <c r="E12" s="4"/>
      <c r="F12" s="4"/>
      <c r="AL12" s="31" t="s">
        <v>173</v>
      </c>
    </row>
    <row r="13" spans="2:38" x14ac:dyDescent="0.25">
      <c r="G13" s="31">
        <v>1</v>
      </c>
      <c r="H13" s="31">
        <v>2</v>
      </c>
      <c r="I13" s="31">
        <v>3</v>
      </c>
      <c r="J13" s="31">
        <v>4</v>
      </c>
      <c r="K13" s="31">
        <v>5</v>
      </c>
      <c r="L13" s="31">
        <v>6</v>
      </c>
      <c r="M13" s="31"/>
      <c r="N13" s="31">
        <v>7</v>
      </c>
      <c r="O13" s="31">
        <v>8</v>
      </c>
      <c r="P13" s="31">
        <v>9</v>
      </c>
      <c r="Q13" s="31">
        <v>10</v>
      </c>
      <c r="R13" s="31">
        <v>11</v>
      </c>
      <c r="S13" s="31">
        <v>12</v>
      </c>
      <c r="T13" s="31">
        <v>13</v>
      </c>
      <c r="U13" s="31">
        <v>14</v>
      </c>
      <c r="V13" s="31">
        <v>15</v>
      </c>
      <c r="W13" s="31">
        <v>16</v>
      </c>
      <c r="X13" s="31">
        <v>17</v>
      </c>
      <c r="Y13" s="31">
        <v>18</v>
      </c>
      <c r="Z13" s="31">
        <v>19</v>
      </c>
      <c r="AA13" s="104"/>
      <c r="AB13" s="104"/>
    </row>
    <row r="15" spans="2:38" x14ac:dyDescent="0.25">
      <c r="T15" s="32">
        <v>45706</v>
      </c>
    </row>
    <row r="16" spans="2:38" x14ac:dyDescent="0.25">
      <c r="E16" t="s">
        <v>89</v>
      </c>
      <c r="T16" s="33" t="s">
        <v>84</v>
      </c>
      <c r="U16" s="6">
        <v>5.5899999999999998E-2</v>
      </c>
    </row>
    <row r="17" spans="2:47" x14ac:dyDescent="0.25">
      <c r="E17" s="34" t="s">
        <v>87</v>
      </c>
      <c r="T17" s="33" t="s">
        <v>85</v>
      </c>
      <c r="U17" s="6">
        <v>4.3299999999999998E-2</v>
      </c>
    </row>
    <row r="18" spans="2:47" x14ac:dyDescent="0.25">
      <c r="F18" s="34"/>
      <c r="T18" t="s">
        <v>72</v>
      </c>
      <c r="U18" s="27">
        <v>5.5E-2</v>
      </c>
    </row>
    <row r="19" spans="2:47" x14ac:dyDescent="0.25">
      <c r="E19" s="34"/>
      <c r="F19" s="34"/>
      <c r="T19" s="33"/>
      <c r="U19" s="6"/>
    </row>
    <row r="20" spans="2:47" ht="15.75" thickBot="1" x14ac:dyDescent="0.3">
      <c r="B20" s="156" t="s">
        <v>236</v>
      </c>
      <c r="E20" s="4"/>
      <c r="F20" s="4"/>
      <c r="H20" s="156" t="s">
        <v>236</v>
      </c>
      <c r="I20" s="156" t="s">
        <v>236</v>
      </c>
      <c r="K20" s="156" t="s">
        <v>236</v>
      </c>
      <c r="L20" s="156" t="s">
        <v>236</v>
      </c>
      <c r="M20" s="156"/>
      <c r="O20" s="156" t="s">
        <v>236</v>
      </c>
      <c r="P20" s="156" t="s">
        <v>236</v>
      </c>
      <c r="Q20" s="156" t="s">
        <v>236</v>
      </c>
      <c r="T20" s="156" t="s">
        <v>236</v>
      </c>
      <c r="U20" s="156" t="s">
        <v>236</v>
      </c>
      <c r="W20" s="156" t="s">
        <v>236</v>
      </c>
      <c r="Y20" s="156" t="s">
        <v>236</v>
      </c>
      <c r="AE20" s="4" t="s">
        <v>78</v>
      </c>
      <c r="AF20" s="108"/>
      <c r="AK20" s="4" t="s">
        <v>162</v>
      </c>
      <c r="AQ20" t="str">
        <f>AL21&amp;" "&amp;AL22</f>
        <v>US ODCE</v>
      </c>
    </row>
    <row r="21" spans="2:47" ht="15.75" thickBot="1" x14ac:dyDescent="0.3">
      <c r="B21" s="157"/>
      <c r="C21" s="151"/>
      <c r="D21" s="151"/>
      <c r="E21" s="151"/>
      <c r="F21" s="151"/>
      <c r="G21" s="151"/>
      <c r="H21" s="151"/>
      <c r="I21" s="151"/>
      <c r="J21" s="151"/>
      <c r="K21" s="226" t="s">
        <v>183</v>
      </c>
      <c r="L21" s="226"/>
      <c r="M21" s="226"/>
      <c r="N21" s="226"/>
      <c r="O21" s="226" t="s">
        <v>4</v>
      </c>
      <c r="P21" s="226"/>
      <c r="Q21" s="226"/>
      <c r="R21" s="151"/>
      <c r="S21" s="151"/>
      <c r="T21" s="158"/>
      <c r="U21" s="151"/>
      <c r="V21" s="151"/>
      <c r="W21" s="151"/>
      <c r="X21" s="151"/>
      <c r="Y21" s="151"/>
      <c r="Z21" s="151"/>
      <c r="AA21" s="159"/>
      <c r="AB21" s="160"/>
      <c r="AK21" t="s">
        <v>0</v>
      </c>
      <c r="AL21" t="s">
        <v>10</v>
      </c>
    </row>
    <row r="22" spans="2:47" ht="30.75" thickBot="1" x14ac:dyDescent="0.3">
      <c r="B22" s="149" t="s">
        <v>159</v>
      </c>
      <c r="C22" s="150" t="s">
        <v>158</v>
      </c>
      <c r="D22" s="159" t="s">
        <v>0</v>
      </c>
      <c r="E22" s="151" t="s">
        <v>164</v>
      </c>
      <c r="F22" s="151" t="s">
        <v>165</v>
      </c>
      <c r="G22" s="151" t="s">
        <v>23</v>
      </c>
      <c r="H22" s="152" t="s">
        <v>48</v>
      </c>
      <c r="I22" s="152" t="s">
        <v>15</v>
      </c>
      <c r="J22" s="152" t="s">
        <v>49</v>
      </c>
      <c r="K22" s="152" t="s">
        <v>81</v>
      </c>
      <c r="L22" s="152" t="s">
        <v>184</v>
      </c>
      <c r="M22" s="153" t="s">
        <v>416</v>
      </c>
      <c r="N22" s="152" t="s">
        <v>61</v>
      </c>
      <c r="O22" s="152" t="s">
        <v>1</v>
      </c>
      <c r="P22" s="152" t="s">
        <v>2</v>
      </c>
      <c r="Q22" s="152" t="s">
        <v>3</v>
      </c>
      <c r="R22" s="152" t="s">
        <v>11</v>
      </c>
      <c r="S22" s="153" t="s">
        <v>67</v>
      </c>
      <c r="T22" s="152" t="s">
        <v>12</v>
      </c>
      <c r="U22" s="152" t="s">
        <v>13</v>
      </c>
      <c r="V22" s="153" t="s">
        <v>68</v>
      </c>
      <c r="W22" s="153" t="s">
        <v>82</v>
      </c>
      <c r="X22" s="153" t="s">
        <v>86</v>
      </c>
      <c r="Y22" s="153" t="s">
        <v>79</v>
      </c>
      <c r="Z22" s="153" t="s">
        <v>80</v>
      </c>
      <c r="AA22" s="154" t="s">
        <v>163</v>
      </c>
      <c r="AB22" s="155" t="s">
        <v>14</v>
      </c>
      <c r="AD22" s="41" t="s">
        <v>158</v>
      </c>
      <c r="AE22" s="56" t="s">
        <v>164</v>
      </c>
      <c r="AF22" s="57" t="s">
        <v>165</v>
      </c>
      <c r="AG22" s="57" t="s">
        <v>23</v>
      </c>
      <c r="AH22" s="58" t="s">
        <v>81</v>
      </c>
      <c r="AI22" s="59" t="s">
        <v>77</v>
      </c>
      <c r="AK22" t="s">
        <v>74</v>
      </c>
      <c r="AL22" s="24" t="s">
        <v>5</v>
      </c>
      <c r="AM22" s="23" t="s">
        <v>48</v>
      </c>
      <c r="AN22" s="11">
        <f>VLOOKUP(AL22,$G$22:$Z$52,H13,FALSE)</f>
        <v>4.6851524508049566E-2</v>
      </c>
      <c r="AO22" s="11"/>
      <c r="AP22" s="11"/>
      <c r="AQ22" s="11"/>
      <c r="AR22" s="11"/>
      <c r="AS22" s="11"/>
      <c r="AT22" s="11"/>
      <c r="AU22" s="11"/>
    </row>
    <row r="23" spans="2:47" x14ac:dyDescent="0.25">
      <c r="B23" s="40">
        <v>45846</v>
      </c>
      <c r="C23" s="135">
        <v>1</v>
      </c>
      <c r="D23" s="135" t="s">
        <v>299</v>
      </c>
      <c r="E23" s="135" t="s">
        <v>10</v>
      </c>
      <c r="F23" s="135" t="s">
        <v>60</v>
      </c>
      <c r="G23" s="135" t="s">
        <v>5</v>
      </c>
      <c r="H23" s="136">
        <v>4.6851524508049566E-2</v>
      </c>
      <c r="I23" s="136">
        <v>0.18715787518543833</v>
      </c>
      <c r="J23" s="182">
        <f>H23*(1-I23)</f>
        <v>3.8082892731924521E-2</v>
      </c>
      <c r="K23" s="179"/>
      <c r="L23" s="139"/>
      <c r="M23" s="218"/>
      <c r="N23" s="140">
        <f t="shared" ref="N23:N42" si="0">+J23+K23</f>
        <v>3.8082892731924521E-2</v>
      </c>
      <c r="O23" s="141">
        <v>2.9108465800618114E-2</v>
      </c>
      <c r="P23" s="136">
        <v>2.7209353953185113E-2</v>
      </c>
      <c r="Q23" s="136">
        <v>2.6186968981795324E-2</v>
      </c>
      <c r="R23" s="142" cm="1">
        <f t="array" ref="R23">(PRODUCT(1+O23:Q23)^(1/3))-1</f>
        <v>2.7500883435020995E-2</v>
      </c>
      <c r="S23" s="143">
        <f>VLOOKUP(C23,'3yr IRR Exit Calc'!$A$196:$H$286,8,FALSE)</f>
        <v>6.6668957311717403E-2</v>
      </c>
      <c r="T23" s="141">
        <v>0.2768514338653652</v>
      </c>
      <c r="U23" s="136">
        <v>4.6739611105827444E-2</v>
      </c>
      <c r="V23" s="140">
        <f t="shared" ref="V23:V42" si="1">+(S23-(T23*MAX($U$18,U23)))/(1-T23)</f>
        <v>7.1136320886439924E-2</v>
      </c>
      <c r="W23" s="212">
        <v>3.6152213132110461E-3</v>
      </c>
      <c r="X23" s="147">
        <f>+V23+W23</f>
        <v>7.4751542199650967E-2</v>
      </c>
      <c r="Y23" s="145">
        <v>0.01</v>
      </c>
      <c r="Z23" s="147">
        <f>+X23-Y23</f>
        <v>6.4751542199650972E-2</v>
      </c>
      <c r="AA23" s="148" t="s">
        <v>406</v>
      </c>
      <c r="AB23" s="148"/>
      <c r="AD23" s="5">
        <f>+C23</f>
        <v>1</v>
      </c>
      <c r="AE23" s="43" t="str">
        <f t="shared" ref="AE23:AE54" si="2">+E23</f>
        <v>US</v>
      </c>
      <c r="AF23" s="60" t="str">
        <f t="shared" ref="AF23:AF54" si="3">+F23</f>
        <v>-</v>
      </c>
      <c r="AG23" s="60" t="str">
        <f t="shared" ref="AG23:AG54" si="4">+G23</f>
        <v>ODCE</v>
      </c>
      <c r="AH23" s="46">
        <v>2.5000000000000001E-3</v>
      </c>
      <c r="AI23" s="61">
        <f>VLOOKUP(AD23,'3yr IRR Exit Calc'!$AC$196:$AJ$286,8,FALSE)</f>
        <v>4.5943970483606211E-2</v>
      </c>
      <c r="AL23" s="14"/>
      <c r="AM23" s="3" t="s">
        <v>15</v>
      </c>
      <c r="AN23" s="2">
        <f>+AN24</f>
        <v>3.8082892731924521E-2</v>
      </c>
      <c r="AO23" s="11">
        <f>ABS(+AN24-AN22)</f>
        <v>8.7686317761250451E-3</v>
      </c>
      <c r="AP23" s="11"/>
      <c r="AQ23" s="11"/>
      <c r="AR23" s="11"/>
      <c r="AS23" s="11"/>
      <c r="AT23" s="11"/>
      <c r="AU23" s="11"/>
    </row>
    <row r="24" spans="2:47" x14ac:dyDescent="0.25">
      <c r="B24" s="40">
        <v>45846</v>
      </c>
      <c r="C24" s="43">
        <f>+C23+1</f>
        <v>2</v>
      </c>
      <c r="D24" s="135" t="s">
        <v>299</v>
      </c>
      <c r="E24" s="43" t="s">
        <v>10</v>
      </c>
      <c r="F24" s="43" t="s">
        <v>60</v>
      </c>
      <c r="G24" s="43" t="s">
        <v>401</v>
      </c>
      <c r="H24" s="44">
        <v>4.8687764897452794E-2</v>
      </c>
      <c r="I24" s="44">
        <v>0.17772124892061175</v>
      </c>
      <c r="J24" s="183">
        <f t="shared" ref="J24:J42" si="5">H24*(1-I24)</f>
        <v>4.0034914512724368E-2</v>
      </c>
      <c r="K24" s="70"/>
      <c r="L24" s="113"/>
      <c r="M24" s="219"/>
      <c r="N24" s="72">
        <f t="shared" si="0"/>
        <v>4.0034914512724368E-2</v>
      </c>
      <c r="O24" s="82">
        <v>2.7579694184322417E-2</v>
      </c>
      <c r="P24" s="44">
        <v>2.8387607765876295E-2</v>
      </c>
      <c r="Q24" s="44">
        <v>2.8489984772796757E-2</v>
      </c>
      <c r="R24" s="83" cm="1">
        <f t="array" ref="R24">(PRODUCT(1+O24:Q24)^(1/3))-1</f>
        <v>2.8152348283011053E-2</v>
      </c>
      <c r="S24" s="92">
        <f>VLOOKUP(C24,'3yr IRR Exit Calc'!$A$196:$H$286,8,FALSE)</f>
        <v>6.9301893862501851E-2</v>
      </c>
      <c r="T24" s="82">
        <v>0.4157607698362909</v>
      </c>
      <c r="U24" s="44">
        <v>5.0826339925856806E-2</v>
      </c>
      <c r="V24" s="72">
        <f t="shared" si="1"/>
        <v>7.9479516479053158E-2</v>
      </c>
      <c r="W24" s="213">
        <v>8.3011661506502514E-3</v>
      </c>
      <c r="X24" s="45">
        <f t="shared" ref="X24:X42" si="6">+V24+W24</f>
        <v>8.7780682629703413E-2</v>
      </c>
      <c r="Y24" s="46">
        <v>1.2500000000000001E-2</v>
      </c>
      <c r="Z24" s="45">
        <f t="shared" ref="Z24:Z42" si="7">+X24-Y24</f>
        <v>7.5280682629703416E-2</v>
      </c>
      <c r="AA24" s="148" t="s">
        <v>406</v>
      </c>
      <c r="AB24" s="105"/>
      <c r="AD24" s="5">
        <f>+AD23+1</f>
        <v>2</v>
      </c>
      <c r="AE24" s="43" t="str">
        <f t="shared" si="2"/>
        <v>US</v>
      </c>
      <c r="AF24" s="60" t="str">
        <f t="shared" si="3"/>
        <v>-</v>
      </c>
      <c r="AG24" s="60" t="str">
        <f t="shared" si="4"/>
        <v>Core Plus</v>
      </c>
      <c r="AH24" s="46">
        <v>2.5000000000000001E-3</v>
      </c>
      <c r="AI24" s="61">
        <f>VLOOKUP(AD24,'3yr IRR Exit Calc'!$AC$196:$AJ$286,8,FALSE)</f>
        <v>4.9572626225595107E-2</v>
      </c>
      <c r="AM24" s="23" t="s">
        <v>49</v>
      </c>
      <c r="AN24" s="25">
        <f>VLOOKUP(AL22,$G$22:$Z$52,J13,FALSE)</f>
        <v>3.8082892731924521E-2</v>
      </c>
    </row>
    <row r="25" spans="2:47" x14ac:dyDescent="0.25">
      <c r="B25" s="40">
        <v>45846</v>
      </c>
      <c r="C25" s="43">
        <f t="shared" ref="C25:C111" si="8">+C24+1</f>
        <v>3</v>
      </c>
      <c r="D25" s="135" t="s">
        <v>299</v>
      </c>
      <c r="E25" s="43" t="s">
        <v>10</v>
      </c>
      <c r="F25" s="43" t="s">
        <v>60</v>
      </c>
      <c r="G25" s="43" t="s">
        <v>402</v>
      </c>
      <c r="H25" s="44">
        <v>4.4659710372598214E-2</v>
      </c>
      <c r="I25" s="44">
        <v>0.23899880291419626</v>
      </c>
      <c r="J25" s="183">
        <f t="shared" si="5"/>
        <v>3.3986093055052527E-2</v>
      </c>
      <c r="K25" s="70"/>
      <c r="L25" s="113"/>
      <c r="M25" s="219"/>
      <c r="N25" s="72">
        <f t="shared" si="0"/>
        <v>3.3986093055052527E-2</v>
      </c>
      <c r="O25" s="82">
        <v>1.8623135397864369E-2</v>
      </c>
      <c r="P25" s="44">
        <v>2.1143639275030577E-2</v>
      </c>
      <c r="Q25" s="44">
        <v>2.1707331095515498E-2</v>
      </c>
      <c r="R25" s="83" cm="1">
        <f t="array" ref="R25">(PRODUCT(1+O25:Q25)^(1/3))-1</f>
        <v>2.0490487114465328E-2</v>
      </c>
      <c r="S25" s="92">
        <f>VLOOKUP(C25,'3yr IRR Exit Calc'!$A$196:$H$286,8,FALSE)</f>
        <v>5.5137343282949836E-2</v>
      </c>
      <c r="T25" s="82">
        <v>0.46957239608521539</v>
      </c>
      <c r="U25" s="44">
        <v>6.4367176366071463E-2</v>
      </c>
      <c r="V25" s="72">
        <f t="shared" si="1"/>
        <v>4.6966435878582735E-2</v>
      </c>
      <c r="W25" s="213">
        <v>2.8941859348872234E-2</v>
      </c>
      <c r="X25" s="45">
        <f t="shared" si="6"/>
        <v>7.5908295227454972E-2</v>
      </c>
      <c r="Y25" s="46">
        <v>1.2500000000000001E-2</v>
      </c>
      <c r="Z25" s="45">
        <f t="shared" si="7"/>
        <v>6.3408295227454975E-2</v>
      </c>
      <c r="AA25" s="148" t="s">
        <v>406</v>
      </c>
      <c r="AB25" s="105"/>
      <c r="AD25" s="5">
        <f t="shared" ref="AD25:AD88" si="9">+AD24+1</f>
        <v>3</v>
      </c>
      <c r="AE25" s="43" t="str">
        <f t="shared" si="2"/>
        <v>US</v>
      </c>
      <c r="AF25" s="60" t="str">
        <f t="shared" si="3"/>
        <v>-</v>
      </c>
      <c r="AG25" s="60" t="str">
        <f t="shared" si="4"/>
        <v>Value</v>
      </c>
      <c r="AH25" s="46">
        <v>0.01</v>
      </c>
      <c r="AI25" s="61">
        <f>VLOOKUP(AD25,'3yr IRR Exit Calc'!$AC$196:$AJ$286,8,FALSE)</f>
        <v>-2.5812817198219373E-2</v>
      </c>
      <c r="AM25" s="3" t="s">
        <v>81</v>
      </c>
      <c r="AN25" s="2">
        <f>AN26</f>
        <v>0</v>
      </c>
      <c r="AO25" s="11">
        <f>ABS(+AN26-AN24)</f>
        <v>3.8082892731924521E-2</v>
      </c>
      <c r="AP25" s="25"/>
      <c r="AQ25" s="25"/>
    </row>
    <row r="26" spans="2:47" x14ac:dyDescent="0.25">
      <c r="B26" s="40">
        <v>45846</v>
      </c>
      <c r="C26" s="43">
        <f t="shared" si="8"/>
        <v>4</v>
      </c>
      <c r="D26" s="135" t="s">
        <v>299</v>
      </c>
      <c r="E26" s="43" t="s">
        <v>10</v>
      </c>
      <c r="F26" s="43" t="s">
        <v>60</v>
      </c>
      <c r="G26" s="43" t="s">
        <v>6</v>
      </c>
      <c r="H26" s="44">
        <v>4.088188883241145E-2</v>
      </c>
      <c r="I26" s="44">
        <v>0.1574385424207366</v>
      </c>
      <c r="J26" s="183">
        <f t="shared" si="5"/>
        <v>3.4445503843230002E-2</v>
      </c>
      <c r="K26" s="70"/>
      <c r="L26" s="113"/>
      <c r="M26" s="225">
        <v>4.1500000000000002E-2</v>
      </c>
      <c r="N26" s="72">
        <f t="shared" si="0"/>
        <v>3.4445503843230002E-2</v>
      </c>
      <c r="O26" s="82">
        <v>6.0428530672596306E-2</v>
      </c>
      <c r="P26" s="44">
        <v>4.7028139907743183E-2</v>
      </c>
      <c r="Q26" s="44">
        <v>3.816069953548977E-2</v>
      </c>
      <c r="R26" s="83" cm="1">
        <f t="array" ref="R26">(PRODUCT(1+O26:Q26)^(1/3))-1</f>
        <v>4.8499225531377199E-2</v>
      </c>
      <c r="S26" s="92">
        <f>VLOOKUP(C26,'3yr IRR Exit Calc'!$A$196:$H$286,8,FALSE)</f>
        <v>8.4876818077514571E-2</v>
      </c>
      <c r="T26" s="82">
        <v>0.28858559268479761</v>
      </c>
      <c r="U26" s="44">
        <v>4.9077322352984884E-2</v>
      </c>
      <c r="V26" s="72">
        <f t="shared" si="1"/>
        <v>9.6996363540438141E-2</v>
      </c>
      <c r="W26" s="213">
        <v>5.1816127679067204E-3</v>
      </c>
      <c r="X26" s="45">
        <f t="shared" si="6"/>
        <v>0.10217797630834487</v>
      </c>
      <c r="Y26" s="46">
        <v>1.2500000000000001E-2</v>
      </c>
      <c r="Z26" s="45">
        <f t="shared" si="7"/>
        <v>8.967797630834487E-2</v>
      </c>
      <c r="AA26" s="148" t="s">
        <v>406</v>
      </c>
      <c r="AB26" s="105"/>
      <c r="AD26" s="5">
        <f t="shared" si="9"/>
        <v>4</v>
      </c>
      <c r="AE26" s="43" t="str">
        <f t="shared" si="2"/>
        <v>US</v>
      </c>
      <c r="AF26" s="60" t="str">
        <f t="shared" si="3"/>
        <v>-</v>
      </c>
      <c r="AG26" s="60" t="str">
        <f t="shared" si="4"/>
        <v>Industrial</v>
      </c>
      <c r="AH26" s="46">
        <v>5.0000000000000001E-3</v>
      </c>
      <c r="AI26" s="61">
        <f>VLOOKUP(AD26,'3yr IRR Exit Calc'!$AC$196:$AJ$286,8,FALSE)</f>
        <v>4.0217722714136483E-2</v>
      </c>
      <c r="AM26" s="3" t="s">
        <v>61</v>
      </c>
      <c r="AN26" s="12">
        <f>VLOOKUP(AL22,$G$22:$Z$52,N13,FALSE)</f>
        <v>0</v>
      </c>
    </row>
    <row r="27" spans="2:47" x14ac:dyDescent="0.25">
      <c r="B27" s="40">
        <v>45846</v>
      </c>
      <c r="C27" s="43">
        <f t="shared" si="8"/>
        <v>5</v>
      </c>
      <c r="D27" s="135" t="s">
        <v>299</v>
      </c>
      <c r="E27" s="43" t="s">
        <v>10</v>
      </c>
      <c r="F27" s="43" t="s">
        <v>60</v>
      </c>
      <c r="G27" s="43" t="s">
        <v>32</v>
      </c>
      <c r="H27" s="44">
        <v>4.817528468173482E-2</v>
      </c>
      <c r="I27" s="44">
        <v>0.16526702313131311</v>
      </c>
      <c r="J27" s="183">
        <f t="shared" si="5"/>
        <v>4.0213498793880954E-2</v>
      </c>
      <c r="K27" s="70"/>
      <c r="L27" s="113"/>
      <c r="M27" s="225">
        <v>5.0700000000000002E-2</v>
      </c>
      <c r="N27" s="72">
        <f t="shared" si="0"/>
        <v>4.0213498793880954E-2</v>
      </c>
      <c r="O27" s="82">
        <v>1.6177840366790246E-2</v>
      </c>
      <c r="P27" s="44">
        <v>2.5420731669268806E-2</v>
      </c>
      <c r="Q27" s="44">
        <v>2.6822830430592789E-2</v>
      </c>
      <c r="R27" s="83" cm="1">
        <f t="array" ref="R27">(PRODUCT(1+O27:Q27)^(1/3))-1</f>
        <v>2.2796209806618783E-2</v>
      </c>
      <c r="S27" s="92">
        <f>VLOOKUP(C27,'3yr IRR Exit Calc'!$A$196:$H$286,8,FALSE)</f>
        <v>6.3780465041323176E-2</v>
      </c>
      <c r="T27" s="82">
        <v>0.34392154008065545</v>
      </c>
      <c r="U27" s="44">
        <v>3.8445055824642388E-2</v>
      </c>
      <c r="V27" s="72">
        <f t="shared" si="1"/>
        <v>6.8383254561356285E-2</v>
      </c>
      <c r="W27" s="213">
        <v>1.2176801912351036E-3</v>
      </c>
      <c r="X27" s="45">
        <f t="shared" si="6"/>
        <v>6.9600934752591395E-2</v>
      </c>
      <c r="Y27" s="46">
        <v>1.2500000000000001E-2</v>
      </c>
      <c r="Z27" s="45">
        <f t="shared" si="7"/>
        <v>5.7100934752591398E-2</v>
      </c>
      <c r="AA27" s="148" t="s">
        <v>406</v>
      </c>
      <c r="AB27" s="105"/>
      <c r="AD27" s="5">
        <f t="shared" si="9"/>
        <v>5</v>
      </c>
      <c r="AE27" s="43" t="str">
        <f t="shared" si="2"/>
        <v>US</v>
      </c>
      <c r="AF27" s="60" t="str">
        <f t="shared" si="3"/>
        <v>-</v>
      </c>
      <c r="AG27" s="60" t="str">
        <f t="shared" si="4"/>
        <v>Apartment</v>
      </c>
      <c r="AH27" s="46">
        <v>2.5000000000000001E-3</v>
      </c>
      <c r="AI27" s="61">
        <f>VLOOKUP(AD27,'3yr IRR Exit Calc'!$AC$196:$AJ$286,8,FALSE)</f>
        <v>4.4240099788011022E-2</v>
      </c>
      <c r="AM27" t="s">
        <v>11</v>
      </c>
      <c r="AN27" s="25">
        <f>+AN24</f>
        <v>3.8082892731924521E-2</v>
      </c>
      <c r="AO27" s="25">
        <f>VLOOKUP(AL22,$G$22:$Z$52,R13,FALSE)</f>
        <v>2.6186968981795324E-2</v>
      </c>
      <c r="AP27" s="2"/>
      <c r="AQ27" s="2"/>
    </row>
    <row r="28" spans="2:47" x14ac:dyDescent="0.25">
      <c r="B28" s="40">
        <v>45846</v>
      </c>
      <c r="C28" s="43">
        <f t="shared" si="8"/>
        <v>6</v>
      </c>
      <c r="D28" s="135" t="s">
        <v>299</v>
      </c>
      <c r="E28" s="43" t="s">
        <v>10</v>
      </c>
      <c r="F28" s="43" t="s">
        <v>60</v>
      </c>
      <c r="G28" s="43" t="s">
        <v>403</v>
      </c>
      <c r="H28" s="44">
        <v>5.1637999999999996E-2</v>
      </c>
      <c r="I28" s="44">
        <v>0.15394745088888889</v>
      </c>
      <c r="J28" s="183">
        <f t="shared" si="5"/>
        <v>4.3688461530999548E-2</v>
      </c>
      <c r="K28" s="70"/>
      <c r="L28" s="113"/>
      <c r="M28" s="225">
        <v>5.1999999999999998E-2</v>
      </c>
      <c r="N28" s="72">
        <f t="shared" si="0"/>
        <v>4.3688461530999548E-2</v>
      </c>
      <c r="O28" s="82">
        <v>0.03</v>
      </c>
      <c r="P28" s="44">
        <v>3.3000000000000002E-2</v>
      </c>
      <c r="Q28" s="44">
        <v>0.03</v>
      </c>
      <c r="R28" s="83" cm="1">
        <f t="array" ref="R28">(PRODUCT(1+O28:Q28)^(1/3))-1</f>
        <v>3.0999030694162766E-2</v>
      </c>
      <c r="S28" s="92">
        <f>VLOOKUP(C28,'3yr IRR Exit Calc'!$A$196:$H$286,8,FALSE)</f>
        <v>7.6041171073199632E-2</v>
      </c>
      <c r="T28" s="82">
        <v>0.47544000000000003</v>
      </c>
      <c r="U28" s="44">
        <v>4.5073927137558978E-2</v>
      </c>
      <c r="V28" s="72">
        <f t="shared" si="1"/>
        <v>9.5112038800517842E-2</v>
      </c>
      <c r="W28" s="213">
        <v>4.0000000000000002E-4</v>
      </c>
      <c r="X28" s="45">
        <f t="shared" si="6"/>
        <v>9.551203880051784E-2</v>
      </c>
      <c r="Y28" s="46">
        <v>1.2500000000000001E-2</v>
      </c>
      <c r="Z28" s="45">
        <f t="shared" si="7"/>
        <v>8.3012038800517843E-2</v>
      </c>
      <c r="AA28" s="148" t="s">
        <v>406</v>
      </c>
      <c r="AB28" s="105"/>
      <c r="AD28" s="5">
        <f t="shared" si="9"/>
        <v>6</v>
      </c>
      <c r="AE28" s="43" t="str">
        <f t="shared" si="2"/>
        <v>US</v>
      </c>
      <c r="AF28" s="60" t="str">
        <f t="shared" si="3"/>
        <v>-</v>
      </c>
      <c r="AG28" s="60" t="str">
        <f t="shared" si="4"/>
        <v>Affordable</v>
      </c>
      <c r="AH28" s="46">
        <v>2.5000000000000001E-3</v>
      </c>
      <c r="AI28" s="61">
        <f>VLOOKUP(AD28,'3yr IRR Exit Calc'!$AC$196:$AJ$286,8,FALSE)</f>
        <v>5.79174356692429E-2</v>
      </c>
      <c r="AM28" t="s">
        <v>67</v>
      </c>
      <c r="AN28" s="25">
        <f>VLOOKUP(AL22,$G$22:$Z$52,S13,FALSE)</f>
        <v>2.7500883435020995E-2</v>
      </c>
      <c r="AP28" s="17"/>
      <c r="AQ28" s="17"/>
      <c r="AR28" s="17"/>
      <c r="AS28" s="17"/>
      <c r="AT28" s="17"/>
      <c r="AU28" s="17"/>
    </row>
    <row r="29" spans="2:47" x14ac:dyDescent="0.25">
      <c r="B29" s="40">
        <v>45846</v>
      </c>
      <c r="C29" s="43">
        <f t="shared" si="8"/>
        <v>7</v>
      </c>
      <c r="D29" s="135" t="s">
        <v>299</v>
      </c>
      <c r="E29" s="43" t="s">
        <v>10</v>
      </c>
      <c r="F29" s="43" t="s">
        <v>60</v>
      </c>
      <c r="G29" s="43" t="s">
        <v>102</v>
      </c>
      <c r="H29" s="44">
        <v>4.6100000000000002E-2</v>
      </c>
      <c r="I29" s="44">
        <v>0.13396068999999999</v>
      </c>
      <c r="J29" s="183">
        <f t="shared" si="5"/>
        <v>3.9924412191E-2</v>
      </c>
      <c r="K29" s="70"/>
      <c r="L29" s="113"/>
      <c r="M29" s="225">
        <v>0.05</v>
      </c>
      <c r="N29" s="72">
        <f t="shared" si="0"/>
        <v>3.9924412191E-2</v>
      </c>
      <c r="O29" s="82">
        <v>2.7512262115050503E-2</v>
      </c>
      <c r="P29" s="44">
        <v>3.3037032289973477E-2</v>
      </c>
      <c r="Q29" s="44">
        <v>3.3382551923073087E-2</v>
      </c>
      <c r="R29" s="83" cm="1">
        <f t="array" ref="R29">(PRODUCT(1+O29:Q29)^(1/3))-1</f>
        <v>3.130710415874205E-2</v>
      </c>
      <c r="S29" s="92">
        <f>VLOOKUP(C29,'3yr IRR Exit Calc'!$A$196:$H$286,8,FALSE)</f>
        <v>7.2401395313258732E-2</v>
      </c>
      <c r="T29" s="82">
        <v>0.47860000000000003</v>
      </c>
      <c r="U29" s="44">
        <v>3.56E-2</v>
      </c>
      <c r="V29" s="72">
        <f t="shared" si="1"/>
        <v>8.8374367689410691E-2</v>
      </c>
      <c r="W29" s="213">
        <v>0</v>
      </c>
      <c r="X29" s="45">
        <f t="shared" si="6"/>
        <v>8.8374367689410691E-2</v>
      </c>
      <c r="Y29" s="46">
        <v>1.2500000000000001E-2</v>
      </c>
      <c r="Z29" s="45">
        <f t="shared" si="7"/>
        <v>7.5874367689410693E-2</v>
      </c>
      <c r="AA29" s="148" t="s">
        <v>406</v>
      </c>
      <c r="AB29" s="105"/>
      <c r="AD29" s="5">
        <f t="shared" si="9"/>
        <v>7</v>
      </c>
      <c r="AE29" s="43" t="str">
        <f t="shared" si="2"/>
        <v>US</v>
      </c>
      <c r="AF29" s="60" t="str">
        <f t="shared" si="3"/>
        <v>-</v>
      </c>
      <c r="AG29" s="60" t="str">
        <f t="shared" si="4"/>
        <v>Single Family Rental</v>
      </c>
      <c r="AH29" s="46">
        <v>0.01</v>
      </c>
      <c r="AI29" s="61">
        <f>VLOOKUP(AD29,'3yr IRR Exit Calc'!$AC$196:$AJ$286,8,FALSE)</f>
        <v>1.5192233567040692E-3</v>
      </c>
      <c r="AM29" t="s">
        <v>65</v>
      </c>
      <c r="AN29" s="2">
        <f>+AN28</f>
        <v>2.7500883435020995E-2</v>
      </c>
      <c r="AO29" s="2">
        <f>ABS(+AN30-AN28)</f>
        <v>1.9238727670806449E-2</v>
      </c>
      <c r="AP29" s="17"/>
      <c r="AQ29" s="17"/>
      <c r="AR29" s="17"/>
      <c r="AS29" s="17"/>
      <c r="AT29" s="17"/>
      <c r="AU29" s="17"/>
    </row>
    <row r="30" spans="2:47" x14ac:dyDescent="0.25">
      <c r="B30" s="40">
        <v>45846</v>
      </c>
      <c r="C30" s="43">
        <f t="shared" si="8"/>
        <v>8</v>
      </c>
      <c r="D30" s="135" t="s">
        <v>299</v>
      </c>
      <c r="E30" s="43" t="s">
        <v>10</v>
      </c>
      <c r="F30" s="43" t="s">
        <v>60</v>
      </c>
      <c r="G30" s="43" t="s">
        <v>37</v>
      </c>
      <c r="H30" s="44">
        <v>5.1813859480269488E-2</v>
      </c>
      <c r="I30" s="44">
        <v>0.14102743022136671</v>
      </c>
      <c r="J30" s="183">
        <f t="shared" si="5"/>
        <v>4.4506684027916077E-2</v>
      </c>
      <c r="K30" s="70"/>
      <c r="L30" s="113"/>
      <c r="M30" s="225">
        <v>5.5500000000000001E-2</v>
      </c>
      <c r="N30" s="72">
        <f t="shared" si="0"/>
        <v>4.4506684027916077E-2</v>
      </c>
      <c r="O30" s="82">
        <v>0.03</v>
      </c>
      <c r="P30" s="44">
        <v>0.03</v>
      </c>
      <c r="Q30" s="44">
        <v>0.03</v>
      </c>
      <c r="R30" s="83" cm="1">
        <f t="array" ref="R30">(PRODUCT(1+O30:Q30)^(1/3))-1</f>
        <v>3.0000000000000027E-2</v>
      </c>
      <c r="S30" s="92">
        <f>VLOOKUP(C30,'3yr IRR Exit Calc'!$A$196:$H$286,8,FALSE)</f>
        <v>7.5841884548685901E-2</v>
      </c>
      <c r="T30" s="82">
        <v>0.4304</v>
      </c>
      <c r="U30" s="44">
        <v>5.8049999999999997E-2</v>
      </c>
      <c r="V30" s="72">
        <f t="shared" si="1"/>
        <v>8.9285752367777207E-2</v>
      </c>
      <c r="W30" s="213">
        <v>1.5827096756183098E-3</v>
      </c>
      <c r="X30" s="45">
        <f t="shared" si="6"/>
        <v>9.086846204339552E-2</v>
      </c>
      <c r="Y30" s="46">
        <v>1.2500000000000001E-2</v>
      </c>
      <c r="Z30" s="45">
        <f t="shared" si="7"/>
        <v>7.8368462043395523E-2</v>
      </c>
      <c r="AA30" s="148" t="s">
        <v>406</v>
      </c>
      <c r="AB30" s="105"/>
      <c r="AD30" s="5">
        <f t="shared" si="9"/>
        <v>8</v>
      </c>
      <c r="AE30" s="43" t="str">
        <f t="shared" si="2"/>
        <v>US</v>
      </c>
      <c r="AF30" s="60" t="str">
        <f t="shared" si="3"/>
        <v>-</v>
      </c>
      <c r="AG30" s="60" t="str">
        <f t="shared" si="4"/>
        <v>Student Housing</v>
      </c>
      <c r="AH30" s="46">
        <v>5.0000000000000001E-3</v>
      </c>
      <c r="AI30" s="61">
        <f>VLOOKUP(AD30,'3yr IRR Exit Calc'!$AC$196:$AJ$286,8,FALSE)</f>
        <v>4.1552459482956383E-2</v>
      </c>
      <c r="AM30" t="s">
        <v>83</v>
      </c>
      <c r="AN30" s="25">
        <f>VLOOKUP(AL22,$G$22:$Z$52,V13,FALSE)</f>
        <v>4.6739611105827444E-2</v>
      </c>
      <c r="AO30" s="17"/>
      <c r="AP30" s="17"/>
      <c r="AQ30" s="17"/>
      <c r="AR30" s="17"/>
      <c r="AS30" s="17"/>
      <c r="AT30" s="17"/>
      <c r="AU30" s="17"/>
    </row>
    <row r="31" spans="2:47" x14ac:dyDescent="0.25">
      <c r="B31" s="40">
        <v>45846</v>
      </c>
      <c r="C31" s="43">
        <f t="shared" si="8"/>
        <v>9</v>
      </c>
      <c r="D31" s="135" t="s">
        <v>299</v>
      </c>
      <c r="E31" s="43" t="s">
        <v>10</v>
      </c>
      <c r="F31" s="43" t="s">
        <v>60</v>
      </c>
      <c r="G31" s="43" t="s">
        <v>8</v>
      </c>
      <c r="H31" s="44">
        <v>6.5299999999999997E-2</v>
      </c>
      <c r="I31" s="44">
        <v>0.20269021636363635</v>
      </c>
      <c r="J31" s="183">
        <f t="shared" si="5"/>
        <v>5.206432887145454E-2</v>
      </c>
      <c r="K31" s="70"/>
      <c r="L31" s="113"/>
      <c r="M31" s="225">
        <v>5.4199999999999998E-2</v>
      </c>
      <c r="N31" s="72">
        <f t="shared" si="0"/>
        <v>5.206432887145454E-2</v>
      </c>
      <c r="O31" s="82">
        <v>3.688717695785184E-2</v>
      </c>
      <c r="P31" s="44">
        <v>3.5306834511334678E-2</v>
      </c>
      <c r="Q31" s="44">
        <v>3.9355792528180666E-2</v>
      </c>
      <c r="R31" s="83" cm="1">
        <f t="array" ref="R31">(PRODUCT(1+O31:Q31)^(1/3))-1</f>
        <v>3.7181930045515621E-2</v>
      </c>
      <c r="S31" s="92">
        <f>VLOOKUP(C31,'3yr IRR Exit Calc'!$A$196:$H$286,8,FALSE)</f>
        <v>9.1139118537969077E-2</v>
      </c>
      <c r="T31" s="82">
        <v>0.44650000000000001</v>
      </c>
      <c r="U31" s="44">
        <v>4.7399999999999998E-2</v>
      </c>
      <c r="V31" s="72">
        <f t="shared" si="1"/>
        <v>0.12029199374520159</v>
      </c>
      <c r="W31" s="213">
        <v>4.445880619233531E-4</v>
      </c>
      <c r="X31" s="45">
        <f t="shared" si="6"/>
        <v>0.12073658180712495</v>
      </c>
      <c r="Y31" s="46">
        <v>1.2500000000000001E-2</v>
      </c>
      <c r="Z31" s="45">
        <f t="shared" si="7"/>
        <v>0.10823658180712495</v>
      </c>
      <c r="AA31" s="148" t="s">
        <v>406</v>
      </c>
      <c r="AB31" s="105"/>
      <c r="AD31" s="5">
        <f t="shared" si="9"/>
        <v>9</v>
      </c>
      <c r="AE31" s="43" t="str">
        <f t="shared" si="2"/>
        <v>US</v>
      </c>
      <c r="AF31" s="60" t="str">
        <f t="shared" si="3"/>
        <v>-</v>
      </c>
      <c r="AG31" s="60" t="str">
        <f t="shared" si="4"/>
        <v>Retail</v>
      </c>
      <c r="AH31" s="46">
        <v>0</v>
      </c>
      <c r="AI31" s="61">
        <f>VLOOKUP(AD31,'3yr IRR Exit Calc'!$AC$196:$AJ$286,8,FALSE)</f>
        <v>9.1139118537969077E-2</v>
      </c>
      <c r="AM31" t="s">
        <v>82</v>
      </c>
      <c r="AN31" s="25">
        <f>+AN30</f>
        <v>4.6739611105827444E-2</v>
      </c>
      <c r="AO31" s="25">
        <f>VLOOKUP(AL22,$G$22:$Z$52,W13,FALSE)</f>
        <v>7.1136320886439924E-2</v>
      </c>
      <c r="AP31" s="17"/>
      <c r="AQ31" s="17"/>
      <c r="AR31" s="17"/>
      <c r="AS31" s="17"/>
      <c r="AT31" s="17"/>
      <c r="AU31" s="17"/>
    </row>
    <row r="32" spans="2:47" x14ac:dyDescent="0.25">
      <c r="B32" s="40">
        <v>45846</v>
      </c>
      <c r="C32" s="43">
        <f t="shared" si="8"/>
        <v>10</v>
      </c>
      <c r="D32" s="135" t="s">
        <v>299</v>
      </c>
      <c r="E32" s="43" t="s">
        <v>10</v>
      </c>
      <c r="F32" s="43" t="s">
        <v>60</v>
      </c>
      <c r="G32" s="43" t="s">
        <v>404</v>
      </c>
      <c r="H32" s="44">
        <v>5.1238140033932851E-2</v>
      </c>
      <c r="I32" s="44">
        <v>0.1582645682394202</v>
      </c>
      <c r="J32" s="183">
        <f t="shared" si="5"/>
        <v>4.3128957924071523E-2</v>
      </c>
      <c r="K32" s="70"/>
      <c r="L32" s="113"/>
      <c r="M32" s="225"/>
      <c r="N32" s="72">
        <f t="shared" si="0"/>
        <v>4.3128957924071523E-2</v>
      </c>
      <c r="O32" s="82">
        <v>3.758334518273504E-2</v>
      </c>
      <c r="P32" s="44">
        <v>3.3460786921192268E-2</v>
      </c>
      <c r="Q32" s="44">
        <v>3.5338694976940616E-2</v>
      </c>
      <c r="R32" s="83" cm="1">
        <f t="array" ref="R32">(PRODUCT(1+O32:Q32)^(1/3))-1</f>
        <v>3.5459571124139222E-2</v>
      </c>
      <c r="S32" s="92">
        <f>VLOOKUP(C32,'3yr IRR Exit Calc'!$A$196:$H$286,8,FALSE)</f>
        <v>8.0151431233560499E-2</v>
      </c>
      <c r="T32" s="82">
        <v>0.39971485272610885</v>
      </c>
      <c r="U32" s="44">
        <v>4.6956504547167661E-2</v>
      </c>
      <c r="V32" s="72">
        <f t="shared" si="1"/>
        <v>9.6899139680170512E-2</v>
      </c>
      <c r="W32" s="213">
        <v>2.2677104083517001E-3</v>
      </c>
      <c r="X32" s="45">
        <f t="shared" si="6"/>
        <v>9.9166850088522218E-2</v>
      </c>
      <c r="Y32" s="46">
        <v>1.2500000000000001E-2</v>
      </c>
      <c r="Z32" s="45">
        <f t="shared" si="7"/>
        <v>8.6666850088522221E-2</v>
      </c>
      <c r="AA32" s="148" t="s">
        <v>406</v>
      </c>
      <c r="AB32" s="105"/>
      <c r="AD32" s="5">
        <f t="shared" si="9"/>
        <v>10</v>
      </c>
      <c r="AE32" s="43" t="str">
        <f t="shared" si="2"/>
        <v>US</v>
      </c>
      <c r="AF32" s="60" t="str">
        <f t="shared" si="3"/>
        <v>-</v>
      </c>
      <c r="AG32" s="60" t="str">
        <f t="shared" si="4"/>
        <v>Alternative</v>
      </c>
      <c r="AH32" s="46">
        <v>2.5000000000000001E-3</v>
      </c>
      <c r="AI32" s="61">
        <f>VLOOKUP(AD32,'3yr IRR Exit Calc'!$AC$196:$AJ$286,8,FALSE)</f>
        <v>6.1711481147781244E-2</v>
      </c>
      <c r="AM32" t="s">
        <v>86</v>
      </c>
      <c r="AN32" s="25">
        <f>VLOOKUP(AL22,$G$22:$Z$52,X13,FALSE)</f>
        <v>3.6152213132110461E-3</v>
      </c>
      <c r="AO32" s="17"/>
      <c r="AP32" s="17"/>
      <c r="AQ32" s="17"/>
      <c r="AR32" s="17"/>
      <c r="AS32" s="17"/>
      <c r="AT32" s="17"/>
      <c r="AU32" s="17"/>
    </row>
    <row r="33" spans="2:47" x14ac:dyDescent="0.25">
      <c r="B33" s="40">
        <v>45846</v>
      </c>
      <c r="C33" s="43">
        <f t="shared" si="8"/>
        <v>11</v>
      </c>
      <c r="D33" s="135" t="s">
        <v>299</v>
      </c>
      <c r="E33" s="43" t="s">
        <v>10</v>
      </c>
      <c r="F33" s="43" t="s">
        <v>60</v>
      </c>
      <c r="G33" s="43" t="s">
        <v>9</v>
      </c>
      <c r="H33" s="44">
        <v>5.5175293264651745E-2</v>
      </c>
      <c r="I33" s="44">
        <v>1.8599999999999998E-2</v>
      </c>
      <c r="J33" s="183">
        <f t="shared" si="5"/>
        <v>5.4149032809929228E-2</v>
      </c>
      <c r="K33" s="70"/>
      <c r="L33" s="113"/>
      <c r="M33" s="225">
        <v>6.6000000000000003E-2</v>
      </c>
      <c r="N33" s="72">
        <f t="shared" si="0"/>
        <v>5.4149032809929228E-2</v>
      </c>
      <c r="O33" s="82">
        <v>2.5000000000000001E-2</v>
      </c>
      <c r="P33" s="44">
        <v>2.5000000000000001E-2</v>
      </c>
      <c r="Q33" s="44">
        <v>2.5000000000000001E-2</v>
      </c>
      <c r="R33" s="83" cm="1">
        <f t="array" ref="R33">(PRODUCT(1+O33:Q33)^(1/3))-1</f>
        <v>2.4999999999999911E-2</v>
      </c>
      <c r="S33" s="92">
        <f>VLOOKUP(C33,'3yr IRR Exit Calc'!$A$196:$H$286,8,FALSE)</f>
        <v>8.0502758630165205E-2</v>
      </c>
      <c r="T33" s="82">
        <v>0.59199999999999997</v>
      </c>
      <c r="U33" s="44">
        <v>6.5000000000000002E-2</v>
      </c>
      <c r="V33" s="72">
        <f t="shared" si="1"/>
        <v>0.10299695742687549</v>
      </c>
      <c r="W33" s="213">
        <v>7.4793414208096959E-2</v>
      </c>
      <c r="X33" s="45">
        <f t="shared" si="6"/>
        <v>0.17779037163497247</v>
      </c>
      <c r="Y33" s="46">
        <v>1.2500000000000001E-2</v>
      </c>
      <c r="Z33" s="45">
        <f t="shared" si="7"/>
        <v>0.16529037163497245</v>
      </c>
      <c r="AA33" s="148" t="s">
        <v>406</v>
      </c>
      <c r="AB33" s="105"/>
      <c r="AD33" s="5">
        <f t="shared" si="9"/>
        <v>11</v>
      </c>
      <c r="AE33" s="43" t="str">
        <f t="shared" si="2"/>
        <v>US</v>
      </c>
      <c r="AF33" s="60" t="str">
        <f t="shared" si="3"/>
        <v>-</v>
      </c>
      <c r="AG33" s="60" t="str">
        <f t="shared" si="4"/>
        <v>Data Center</v>
      </c>
      <c r="AH33" s="46">
        <v>2.5000000000000001E-3</v>
      </c>
      <c r="AI33" s="61">
        <f>VLOOKUP(AD33,'3yr IRR Exit Calc'!$AC$196:$AJ$286,8,FALSE)</f>
        <v>6.6012068236460886E-2</v>
      </c>
      <c r="AM33" t="s">
        <v>79</v>
      </c>
      <c r="AN33" s="2">
        <f>+AN34</f>
        <v>0.01</v>
      </c>
      <c r="AO33" s="28">
        <f>VLOOKUP(AL22,$G$22:$Z$52,Y13,FALSE)</f>
        <v>7.4751542199650967E-2</v>
      </c>
      <c r="AP33" s="17"/>
      <c r="AQ33" s="17"/>
      <c r="AR33" s="17"/>
      <c r="AS33" s="17"/>
      <c r="AT33" s="17"/>
      <c r="AU33" s="17"/>
    </row>
    <row r="34" spans="2:47" x14ac:dyDescent="0.25">
      <c r="B34" s="40">
        <v>45846</v>
      </c>
      <c r="C34" s="43">
        <f t="shared" si="8"/>
        <v>12</v>
      </c>
      <c r="D34" s="135" t="s">
        <v>299</v>
      </c>
      <c r="E34" s="43" t="s">
        <v>10</v>
      </c>
      <c r="F34" s="43" t="s">
        <v>60</v>
      </c>
      <c r="G34" s="43" t="s">
        <v>405</v>
      </c>
      <c r="H34" s="44">
        <v>6.1249999999999999E-2</v>
      </c>
      <c r="I34" s="44">
        <v>0</v>
      </c>
      <c r="J34" s="183">
        <f t="shared" si="5"/>
        <v>6.1249999999999999E-2</v>
      </c>
      <c r="K34" s="70"/>
      <c r="L34" s="113"/>
      <c r="M34" s="225"/>
      <c r="N34" s="72">
        <f t="shared" si="0"/>
        <v>6.1249999999999999E-2</v>
      </c>
      <c r="O34" s="82">
        <v>2.5764847469949316E-2</v>
      </c>
      <c r="P34" s="44">
        <v>2.5370029176387657E-2</v>
      </c>
      <c r="Q34" s="44">
        <v>2.5139788709129453E-2</v>
      </c>
      <c r="R34" s="83" cm="1">
        <f t="array" ref="R34">(PRODUCT(1+O34:Q34)^(1/3))-1</f>
        <v>2.5424855968836146E-2</v>
      </c>
      <c r="S34" s="92">
        <f>VLOOKUP(C34,'3yr IRR Exit Calc'!$A$196:$H$286,8,FALSE)</f>
        <v>8.8245301358716555E-2</v>
      </c>
      <c r="T34" s="82">
        <v>0.43200000000000005</v>
      </c>
      <c r="U34" s="44">
        <v>5.3949999999999998E-2</v>
      </c>
      <c r="V34" s="72">
        <f t="shared" si="1"/>
        <v>0.11353046013858549</v>
      </c>
      <c r="W34" s="213">
        <v>0</v>
      </c>
      <c r="X34" s="45">
        <f t="shared" si="6"/>
        <v>0.11353046013858549</v>
      </c>
      <c r="Y34" s="46">
        <v>1.2500000000000001E-2</v>
      </c>
      <c r="Z34" s="45">
        <f t="shared" si="7"/>
        <v>0.10103046013858549</v>
      </c>
      <c r="AA34" s="148" t="s">
        <v>406</v>
      </c>
      <c r="AB34" s="105"/>
      <c r="AD34" s="5">
        <f t="shared" si="9"/>
        <v>12</v>
      </c>
      <c r="AE34" s="43" t="str">
        <f t="shared" si="2"/>
        <v>US</v>
      </c>
      <c r="AF34" s="60" t="str">
        <f t="shared" si="3"/>
        <v>-</v>
      </c>
      <c r="AG34" s="60" t="str">
        <f t="shared" si="4"/>
        <v>NNN</v>
      </c>
      <c r="AH34" s="46">
        <v>2.5000000000000001E-3</v>
      </c>
      <c r="AI34" s="61">
        <f>VLOOKUP(AD34,'3yr IRR Exit Calc'!$AC$196:$AJ$286,8,FALSE)</f>
        <v>7.5474439580314634E-2</v>
      </c>
      <c r="AM34" t="s">
        <v>80</v>
      </c>
      <c r="AN34" s="25">
        <f>VLOOKUP(AL22,$G$22:$Z$43,Z13,FALSE)</f>
        <v>0.01</v>
      </c>
      <c r="AO34" s="17"/>
      <c r="AP34" s="17"/>
      <c r="AQ34" s="17"/>
      <c r="AR34" s="17"/>
      <c r="AS34" s="17"/>
      <c r="AT34" s="17"/>
      <c r="AU34" s="17"/>
    </row>
    <row r="35" spans="2:47" x14ac:dyDescent="0.25">
      <c r="B35" s="40">
        <v>45846</v>
      </c>
      <c r="C35" s="43">
        <f t="shared" si="8"/>
        <v>13</v>
      </c>
      <c r="D35" s="135" t="s">
        <v>299</v>
      </c>
      <c r="E35" s="43" t="s">
        <v>10</v>
      </c>
      <c r="F35" s="43" t="s">
        <v>60</v>
      </c>
      <c r="G35" s="43" t="s">
        <v>36</v>
      </c>
      <c r="H35" s="44">
        <v>5.7000000000000002E-2</v>
      </c>
      <c r="I35" s="44">
        <v>0.13600000000000001</v>
      </c>
      <c r="J35" s="183">
        <f t="shared" si="5"/>
        <v>4.9248E-2</v>
      </c>
      <c r="K35" s="70"/>
      <c r="L35" s="113"/>
      <c r="M35" s="225">
        <v>6.8500000000000005E-2</v>
      </c>
      <c r="N35" s="72">
        <f t="shared" si="0"/>
        <v>4.9248E-2</v>
      </c>
      <c r="O35" s="82">
        <v>0.15903333333333333</v>
      </c>
      <c r="P35" s="44">
        <v>0.10099803921568627</v>
      </c>
      <c r="Q35" s="44">
        <v>0.12245098039215686</v>
      </c>
      <c r="R35" s="83" cm="1">
        <f t="array" ref="R35">(PRODUCT(1+O35:Q35)^(1/3))-1</f>
        <v>0.127240589715228</v>
      </c>
      <c r="S35" s="92">
        <f>VLOOKUP(C35,'3yr IRR Exit Calc'!$A$196:$H$286,8,FALSE)</f>
        <v>0.18338130538968067</v>
      </c>
      <c r="T35" s="97">
        <v>0.35</v>
      </c>
      <c r="U35" s="46">
        <v>5.5E-2</v>
      </c>
      <c r="V35" s="72">
        <f t="shared" si="1"/>
        <v>0.25250970059950872</v>
      </c>
      <c r="W35" s="213">
        <v>0</v>
      </c>
      <c r="X35" s="45">
        <f t="shared" si="6"/>
        <v>0.25250970059950872</v>
      </c>
      <c r="Y35" s="46">
        <v>1.2500000000000001E-2</v>
      </c>
      <c r="Z35" s="45">
        <f t="shared" si="7"/>
        <v>0.24000970059950871</v>
      </c>
      <c r="AA35" s="148" t="s">
        <v>408</v>
      </c>
      <c r="AB35" s="105"/>
      <c r="AD35" s="5">
        <f t="shared" si="9"/>
        <v>13</v>
      </c>
      <c r="AE35" s="43" t="str">
        <f t="shared" si="2"/>
        <v>US</v>
      </c>
      <c r="AF35" s="60" t="str">
        <f t="shared" si="3"/>
        <v>-</v>
      </c>
      <c r="AG35" s="60" t="str">
        <f t="shared" si="4"/>
        <v>Senior Housing</v>
      </c>
      <c r="AH35" s="46">
        <v>2.5000000000000001E-3</v>
      </c>
      <c r="AI35" s="61">
        <f>VLOOKUP(AD35,'3yr IRR Exit Calc'!$AC$196:$AJ$286,8,FALSE)</f>
        <v>0.1658281750924524</v>
      </c>
      <c r="AP35" s="17"/>
      <c r="AQ35" s="17"/>
      <c r="AR35" s="17"/>
      <c r="AS35" s="17"/>
      <c r="AT35" s="17"/>
      <c r="AU35" s="17"/>
    </row>
    <row r="36" spans="2:47" x14ac:dyDescent="0.25">
      <c r="B36" s="40">
        <v>45846</v>
      </c>
      <c r="C36" s="43">
        <f t="shared" si="8"/>
        <v>14</v>
      </c>
      <c r="D36" s="135" t="s">
        <v>299</v>
      </c>
      <c r="E36" s="43" t="s">
        <v>10</v>
      </c>
      <c r="F36" s="43" t="s">
        <v>60</v>
      </c>
      <c r="G36" s="43" t="s">
        <v>18</v>
      </c>
      <c r="H36" s="44">
        <v>4.4999999999999998E-2</v>
      </c>
      <c r="I36" s="44">
        <v>0.14000000000000001</v>
      </c>
      <c r="J36" s="183">
        <f t="shared" si="5"/>
        <v>3.8699999999999998E-2</v>
      </c>
      <c r="K36" s="70"/>
      <c r="L36" s="113"/>
      <c r="M36" s="225">
        <v>4.4999999999999998E-2</v>
      </c>
      <c r="N36" s="72">
        <f t="shared" si="0"/>
        <v>3.8699999999999998E-2</v>
      </c>
      <c r="O36" s="82">
        <v>6.1497402897169394E-2</v>
      </c>
      <c r="P36" s="44">
        <v>4.9503366949456923E-2</v>
      </c>
      <c r="Q36" s="44">
        <v>4.1144383123859235E-2</v>
      </c>
      <c r="R36" s="83" cm="1">
        <f t="array" ref="R36">(PRODUCT(1+O36:Q36)^(1/3))-1</f>
        <v>5.0681884121719145E-2</v>
      </c>
      <c r="S36" s="92">
        <f>VLOOKUP(C36,'3yr IRR Exit Calc'!$A$196:$H$286,8,FALSE)</f>
        <v>9.1612258238571442E-2</v>
      </c>
      <c r="T36" s="97">
        <v>0.25</v>
      </c>
      <c r="U36" s="46">
        <v>5.5E-2</v>
      </c>
      <c r="V36" s="72">
        <f t="shared" si="1"/>
        <v>0.10381634431809526</v>
      </c>
      <c r="W36" s="213">
        <v>5.0000000000000001E-3</v>
      </c>
      <c r="X36" s="45">
        <f t="shared" si="6"/>
        <v>0.10881634431809527</v>
      </c>
      <c r="Y36" s="46">
        <v>1.2500000000000001E-2</v>
      </c>
      <c r="Z36" s="45">
        <f t="shared" si="7"/>
        <v>9.6316344318095271E-2</v>
      </c>
      <c r="AA36" s="148" t="s">
        <v>408</v>
      </c>
      <c r="AB36" s="105"/>
      <c r="AD36" s="5">
        <f t="shared" si="9"/>
        <v>14</v>
      </c>
      <c r="AE36" s="43" t="str">
        <f t="shared" si="2"/>
        <v>US</v>
      </c>
      <c r="AF36" s="60" t="str">
        <f t="shared" si="3"/>
        <v>-</v>
      </c>
      <c r="AG36" s="60" t="str">
        <f t="shared" si="4"/>
        <v>IOS</v>
      </c>
      <c r="AH36" s="46">
        <v>2.5000000000000001E-3</v>
      </c>
      <c r="AI36" s="61">
        <f>VLOOKUP(AD36,'3yr IRR Exit Calc'!$AC$196:$AJ$286,8,FALSE)</f>
        <v>7.0758896417439487E-2</v>
      </c>
      <c r="AN36" s="17"/>
      <c r="AO36" s="17"/>
      <c r="AP36" s="17"/>
      <c r="AQ36" s="17"/>
      <c r="AR36" s="17"/>
      <c r="AS36" s="17"/>
      <c r="AT36" s="17"/>
      <c r="AU36" s="17"/>
    </row>
    <row r="37" spans="2:47" x14ac:dyDescent="0.25">
      <c r="B37" s="40">
        <v>45846</v>
      </c>
      <c r="C37" s="43">
        <f t="shared" si="8"/>
        <v>15</v>
      </c>
      <c r="D37" s="135" t="s">
        <v>299</v>
      </c>
      <c r="E37" s="43" t="s">
        <v>10</v>
      </c>
      <c r="F37" s="43" t="s">
        <v>60</v>
      </c>
      <c r="G37" s="43" t="s">
        <v>33</v>
      </c>
      <c r="H37" s="44">
        <v>6.5000000000000002E-2</v>
      </c>
      <c r="I37" s="44">
        <v>0.16</v>
      </c>
      <c r="J37" s="183">
        <f t="shared" si="5"/>
        <v>5.4600000000000003E-2</v>
      </c>
      <c r="K37" s="70"/>
      <c r="L37" s="113"/>
      <c r="M37" s="225">
        <v>6.3E-2</v>
      </c>
      <c r="N37" s="72">
        <f t="shared" si="0"/>
        <v>5.4600000000000003E-2</v>
      </c>
      <c r="O37" s="82">
        <v>6.1497402897169394E-2</v>
      </c>
      <c r="P37" s="44">
        <v>4.9503366949456923E-2</v>
      </c>
      <c r="Q37" s="44">
        <v>4.1144383123859235E-2</v>
      </c>
      <c r="R37" s="83" cm="1">
        <f t="array" ref="R37">(PRODUCT(1+O37:Q37)^(1/3))-1</f>
        <v>5.0681884121719145E-2</v>
      </c>
      <c r="S37" s="92">
        <f>VLOOKUP(C37,'3yr IRR Exit Calc'!$A$196:$H$286,8,FALSE)</f>
        <v>0.10843158424001498</v>
      </c>
      <c r="T37" s="97">
        <v>0.25</v>
      </c>
      <c r="U37" s="46">
        <v>5.5E-2</v>
      </c>
      <c r="V37" s="72">
        <f t="shared" si="1"/>
        <v>0.12624211232001997</v>
      </c>
      <c r="W37" s="213">
        <v>0</v>
      </c>
      <c r="X37" s="45">
        <f t="shared" si="6"/>
        <v>0.12624211232001997</v>
      </c>
      <c r="Y37" s="46">
        <v>1.2500000000000001E-2</v>
      </c>
      <c r="Z37" s="45">
        <f t="shared" si="7"/>
        <v>0.11374211232001998</v>
      </c>
      <c r="AA37" s="148" t="s">
        <v>408</v>
      </c>
      <c r="AB37" s="105"/>
      <c r="AD37" s="5">
        <f t="shared" si="9"/>
        <v>15</v>
      </c>
      <c r="AE37" s="43" t="str">
        <f t="shared" si="2"/>
        <v>US</v>
      </c>
      <c r="AF37" s="60" t="str">
        <f t="shared" si="3"/>
        <v>-</v>
      </c>
      <c r="AG37" s="60" t="str">
        <f t="shared" si="4"/>
        <v>Cold Storage</v>
      </c>
      <c r="AH37" s="46">
        <v>2.5000000000000001E-3</v>
      </c>
      <c r="AI37" s="61">
        <f>VLOOKUP(AD37,'3yr IRR Exit Calc'!$AC$196:$AJ$286,8,FALSE)</f>
        <v>9.3706154934025454E-2</v>
      </c>
      <c r="AN37" s="17"/>
      <c r="AO37" s="17"/>
      <c r="AP37" s="17"/>
      <c r="AQ37" s="17"/>
      <c r="AR37" s="17"/>
      <c r="AS37" s="17"/>
      <c r="AT37" s="17"/>
      <c r="AU37" s="17"/>
    </row>
    <row r="38" spans="2:47" x14ac:dyDescent="0.25">
      <c r="B38" s="40">
        <v>45846</v>
      </c>
      <c r="C38" s="43">
        <f t="shared" si="8"/>
        <v>16</v>
      </c>
      <c r="D38" s="135" t="s">
        <v>299</v>
      </c>
      <c r="E38" s="43" t="s">
        <v>10</v>
      </c>
      <c r="F38" s="43" t="s">
        <v>60</v>
      </c>
      <c r="G38" s="43" t="s">
        <v>103</v>
      </c>
      <c r="H38" s="44">
        <v>3.3000000000000002E-2</v>
      </c>
      <c r="I38" s="44">
        <v>0.14000000000000001</v>
      </c>
      <c r="J38" s="183">
        <f t="shared" si="5"/>
        <v>2.8380000000000002E-2</v>
      </c>
      <c r="K38" s="70"/>
      <c r="L38" s="113"/>
      <c r="M38" s="225">
        <v>0.04</v>
      </c>
      <c r="N38" s="72">
        <f t="shared" si="0"/>
        <v>2.8380000000000002E-2</v>
      </c>
      <c r="O38" s="82">
        <v>0.04</v>
      </c>
      <c r="P38" s="44">
        <v>0.04</v>
      </c>
      <c r="Q38" s="44">
        <v>0.04</v>
      </c>
      <c r="R38" s="83" cm="1">
        <f t="array" ref="R38">(PRODUCT(1+O38:Q38)^(1/3))-1</f>
        <v>4.0000000000000036E-2</v>
      </c>
      <c r="S38" s="92">
        <f>VLOOKUP(C38,'3yr IRR Exit Calc'!$A$196:$H$286,8,FALSE)</f>
        <v>6.9515199999542698E-2</v>
      </c>
      <c r="T38" s="97">
        <v>0.27</v>
      </c>
      <c r="U38" s="46">
        <v>5.5E-2</v>
      </c>
      <c r="V38" s="72">
        <f t="shared" si="1"/>
        <v>7.4883835615811911E-2</v>
      </c>
      <c r="W38" s="213">
        <v>5.0000000000000001E-3</v>
      </c>
      <c r="X38" s="45">
        <f t="shared" si="6"/>
        <v>7.9883835615811916E-2</v>
      </c>
      <c r="Y38" s="46">
        <v>1.2500000000000001E-2</v>
      </c>
      <c r="Z38" s="45">
        <f t="shared" si="7"/>
        <v>6.7383835615811918E-2</v>
      </c>
      <c r="AA38" s="148" t="s">
        <v>408</v>
      </c>
      <c r="AB38" s="105"/>
      <c r="AD38" s="5">
        <f t="shared" si="9"/>
        <v>16</v>
      </c>
      <c r="AE38" s="43" t="str">
        <f t="shared" si="2"/>
        <v>US</v>
      </c>
      <c r="AF38" s="60" t="str">
        <f t="shared" si="3"/>
        <v>-</v>
      </c>
      <c r="AG38" s="60" t="str">
        <f t="shared" si="4"/>
        <v>Manufactured Housing</v>
      </c>
      <c r="AH38" s="46">
        <v>2.5000000000000001E-3</v>
      </c>
      <c r="AI38" s="61">
        <f>VLOOKUP(AD38,'3yr IRR Exit Calc'!$AC$196:$AJ$286,8,FALSE)</f>
        <v>4.1489733458689892E-2</v>
      </c>
      <c r="AM38" s="17"/>
      <c r="AN38" s="17"/>
      <c r="AO38" s="17"/>
      <c r="AP38" s="17"/>
      <c r="AQ38" s="17"/>
      <c r="AR38" s="17"/>
      <c r="AS38" s="17"/>
      <c r="AT38" s="17"/>
      <c r="AU38" s="17"/>
    </row>
    <row r="39" spans="2:47" x14ac:dyDescent="0.25">
      <c r="B39" s="40">
        <v>45846</v>
      </c>
      <c r="C39" s="43">
        <f t="shared" si="8"/>
        <v>17</v>
      </c>
      <c r="D39" s="135" t="s">
        <v>299</v>
      </c>
      <c r="E39" s="43" t="s">
        <v>10</v>
      </c>
      <c r="F39" s="43" t="s">
        <v>60</v>
      </c>
      <c r="G39" s="43" t="s">
        <v>34</v>
      </c>
      <c r="H39" s="44">
        <v>5.8000000000000003E-2</v>
      </c>
      <c r="I39" s="44">
        <v>0.18</v>
      </c>
      <c r="J39" s="183">
        <f t="shared" si="5"/>
        <v>4.7560000000000005E-2</v>
      </c>
      <c r="K39" s="70"/>
      <c r="L39" s="113"/>
      <c r="M39" s="225">
        <v>6.4899999999999999E-2</v>
      </c>
      <c r="N39" s="66">
        <f t="shared" si="0"/>
        <v>4.7560000000000005E-2</v>
      </c>
      <c r="O39" s="82">
        <v>3.2000000000000001E-2</v>
      </c>
      <c r="P39" s="44">
        <v>3.2000000000000001E-2</v>
      </c>
      <c r="Q39" s="44">
        <v>3.2000000000000001E-2</v>
      </c>
      <c r="R39" s="83" cm="1">
        <f t="array" ref="R39">(PRODUCT(1+O39:Q39)^(1/3))-1</f>
        <v>3.2000000000000028E-2</v>
      </c>
      <c r="S39" s="92">
        <f>VLOOKUP(C39,'3yr IRR Exit Calc'!$A$196:$H$286,8,FALSE)</f>
        <v>8.1081919999990149E-2</v>
      </c>
      <c r="T39" s="97">
        <v>0.3</v>
      </c>
      <c r="U39" s="46">
        <v>5.5E-2</v>
      </c>
      <c r="V39" s="72">
        <f t="shared" si="1"/>
        <v>9.2259885714271642E-2</v>
      </c>
      <c r="W39" s="213">
        <v>0</v>
      </c>
      <c r="X39" s="45">
        <f t="shared" si="6"/>
        <v>9.2259885714271642E-2</v>
      </c>
      <c r="Y39" s="46">
        <v>1.2500000000000001E-2</v>
      </c>
      <c r="Z39" s="45">
        <f t="shared" si="7"/>
        <v>7.9759885714271644E-2</v>
      </c>
      <c r="AA39" s="148" t="s">
        <v>408</v>
      </c>
      <c r="AB39" s="105"/>
      <c r="AD39" s="5">
        <f t="shared" si="9"/>
        <v>17</v>
      </c>
      <c r="AE39" s="43" t="str">
        <f t="shared" si="2"/>
        <v>US</v>
      </c>
      <c r="AF39" s="60" t="str">
        <f t="shared" si="3"/>
        <v>-</v>
      </c>
      <c r="AG39" s="60" t="str">
        <f t="shared" si="4"/>
        <v>Medical Office</v>
      </c>
      <c r="AH39" s="46">
        <v>5.0000000000000001E-3</v>
      </c>
      <c r="AI39" s="61">
        <f>VLOOKUP(AD39,'3yr IRR Exit Calc'!$AC$196:$AJ$286,8,FALSE)</f>
        <v>4.8887107249342421E-2</v>
      </c>
      <c r="AM39" s="17"/>
      <c r="AN39" s="17"/>
      <c r="AO39" s="17"/>
      <c r="AP39" s="17"/>
      <c r="AQ39" s="17"/>
      <c r="AR39" s="17"/>
      <c r="AS39" s="17"/>
      <c r="AT39" s="17"/>
      <c r="AU39" s="17"/>
    </row>
    <row r="40" spans="2:47" x14ac:dyDescent="0.25">
      <c r="B40" s="40">
        <v>45846</v>
      </c>
      <c r="C40" s="43">
        <f t="shared" si="8"/>
        <v>18</v>
      </c>
      <c r="D40" s="135" t="s">
        <v>299</v>
      </c>
      <c r="E40" s="43" t="s">
        <v>10</v>
      </c>
      <c r="F40" s="43" t="s">
        <v>60</v>
      </c>
      <c r="G40" s="43" t="s">
        <v>101</v>
      </c>
      <c r="H40" s="44">
        <v>4.4999999999999998E-2</v>
      </c>
      <c r="I40" s="44">
        <v>0.08</v>
      </c>
      <c r="J40" s="183">
        <f t="shared" si="5"/>
        <v>4.1399999999999999E-2</v>
      </c>
      <c r="K40" s="70"/>
      <c r="L40" s="113"/>
      <c r="M40" s="225">
        <v>4.9799999999999997E-2</v>
      </c>
      <c r="N40" s="72">
        <f t="shared" si="0"/>
        <v>4.1399999999999999E-2</v>
      </c>
      <c r="O40" s="82">
        <v>-1.7431879445164854E-2</v>
      </c>
      <c r="P40" s="44">
        <v>1.3095610829502134E-2</v>
      </c>
      <c r="Q40" s="44">
        <v>2.4123348658100507E-2</v>
      </c>
      <c r="R40" s="83" cm="1">
        <f t="array" ref="R40">(PRODUCT(1+O40:Q40)^(1/3))-1</f>
        <v>6.441315934027747E-3</v>
      </c>
      <c r="S40" s="92">
        <f>VLOOKUP(C40,'3yr IRR Exit Calc'!$A$196:$H$286,8,FALSE)</f>
        <v>4.7525599474333102E-2</v>
      </c>
      <c r="T40" s="97">
        <v>0.28000000000000003</v>
      </c>
      <c r="U40" s="46">
        <v>5.5E-2</v>
      </c>
      <c r="V40" s="72">
        <f t="shared" si="1"/>
        <v>4.4618888158795972E-2</v>
      </c>
      <c r="W40" s="213">
        <v>2.5000000000000001E-3</v>
      </c>
      <c r="X40" s="45">
        <f t="shared" si="6"/>
        <v>4.7118888158795974E-2</v>
      </c>
      <c r="Y40" s="46">
        <v>1.2500000000000001E-2</v>
      </c>
      <c r="Z40" s="45">
        <f t="shared" si="7"/>
        <v>3.4618888158795977E-2</v>
      </c>
      <c r="AA40" s="148" t="s">
        <v>408</v>
      </c>
      <c r="AB40" s="105"/>
      <c r="AD40" s="5">
        <f t="shared" si="9"/>
        <v>18</v>
      </c>
      <c r="AE40" s="43" t="str">
        <f t="shared" si="2"/>
        <v>US</v>
      </c>
      <c r="AF40" s="60" t="str">
        <f t="shared" si="3"/>
        <v>-</v>
      </c>
      <c r="AG40" s="60" t="str">
        <f t="shared" si="4"/>
        <v>Self Storage</v>
      </c>
      <c r="AH40" s="46">
        <v>2.5000000000000001E-3</v>
      </c>
      <c r="AI40" s="61">
        <f>VLOOKUP(AD40,'3yr IRR Exit Calc'!$AC$196:$AJ$286,8,FALSE)</f>
        <v>2.8845738796945186E-2</v>
      </c>
      <c r="AM40" s="17"/>
      <c r="AN40" s="17"/>
      <c r="AO40" s="17"/>
      <c r="AP40" s="17"/>
      <c r="AQ40" s="17"/>
      <c r="AR40" s="17"/>
      <c r="AS40" s="17"/>
      <c r="AT40" s="17"/>
      <c r="AU40" s="17"/>
    </row>
    <row r="41" spans="2:47" x14ac:dyDescent="0.25">
      <c r="B41" s="40">
        <v>45846</v>
      </c>
      <c r="C41" s="43">
        <f t="shared" si="8"/>
        <v>19</v>
      </c>
      <c r="D41" s="135" t="s">
        <v>299</v>
      </c>
      <c r="E41" s="43" t="s">
        <v>10</v>
      </c>
      <c r="F41" s="43" t="s">
        <v>60</v>
      </c>
      <c r="G41" s="43" t="s">
        <v>407</v>
      </c>
      <c r="H41" s="44">
        <v>3.9E-2</v>
      </c>
      <c r="I41" s="44">
        <v>0.16</v>
      </c>
      <c r="J41" s="183">
        <f t="shared" si="5"/>
        <v>3.2759999999999997E-2</v>
      </c>
      <c r="K41" s="70"/>
      <c r="L41" s="113"/>
      <c r="M41" s="225">
        <v>0.06</v>
      </c>
      <c r="N41" s="72">
        <f t="shared" si="0"/>
        <v>3.2759999999999997E-2</v>
      </c>
      <c r="O41" s="82">
        <v>2.1973109243697497E-2</v>
      </c>
      <c r="P41" s="44">
        <v>2.1865546218487412E-2</v>
      </c>
      <c r="Q41" s="44">
        <v>2.1941176470588252E-2</v>
      </c>
      <c r="R41" s="83" cm="1">
        <f t="array" ref="R41">(PRODUCT(1+O41:Q41)^(1/3))-1</f>
        <v>2.1926609648878381E-2</v>
      </c>
      <c r="S41" s="92">
        <f>VLOOKUP(C41,'3yr IRR Exit Calc'!$A$196:$H$286,8,FALSE)</f>
        <v>5.5405290597523971E-2</v>
      </c>
      <c r="T41" s="97">
        <v>0.33</v>
      </c>
      <c r="U41" s="46">
        <v>5.5E-2</v>
      </c>
      <c r="V41" s="72">
        <f t="shared" si="1"/>
        <v>5.5604911339588024E-2</v>
      </c>
      <c r="W41" s="213">
        <v>2.5000000000000001E-3</v>
      </c>
      <c r="X41" s="45">
        <f t="shared" si="6"/>
        <v>5.8104911339588027E-2</v>
      </c>
      <c r="Y41" s="46">
        <v>1.2500000000000001E-2</v>
      </c>
      <c r="Z41" s="45">
        <f t="shared" si="7"/>
        <v>4.5604911339588022E-2</v>
      </c>
      <c r="AA41" s="148" t="s">
        <v>408</v>
      </c>
      <c r="AB41" s="105"/>
      <c r="AD41" s="5">
        <f t="shared" si="9"/>
        <v>19</v>
      </c>
      <c r="AE41" s="43" t="str">
        <f t="shared" si="2"/>
        <v>US</v>
      </c>
      <c r="AF41" s="60" t="str">
        <f t="shared" si="3"/>
        <v>-</v>
      </c>
      <c r="AG41" s="60" t="str">
        <f t="shared" si="4"/>
        <v>Life Sciences</v>
      </c>
      <c r="AH41" s="46">
        <v>2.5000000000000001E-3</v>
      </c>
      <c r="AI41" s="61">
        <f>VLOOKUP(AD41,'3yr IRR Exit Calc'!$AC$196:$AJ$286,8,FALSE)</f>
        <v>3.1477432905205216E-2</v>
      </c>
      <c r="AM41" s="17"/>
      <c r="AN41" s="17"/>
      <c r="AO41" s="17"/>
      <c r="AP41" s="17"/>
      <c r="AQ41" s="17"/>
      <c r="AR41" s="17"/>
      <c r="AS41" s="17"/>
      <c r="AT41" s="17"/>
      <c r="AU41" s="17"/>
    </row>
    <row r="42" spans="2:47" x14ac:dyDescent="0.25">
      <c r="B42" s="40">
        <v>45846</v>
      </c>
      <c r="C42" s="43">
        <f t="shared" si="8"/>
        <v>20</v>
      </c>
      <c r="D42" s="135" t="s">
        <v>299</v>
      </c>
      <c r="E42" s="43" t="s">
        <v>10</v>
      </c>
      <c r="F42" s="43" t="s">
        <v>60</v>
      </c>
      <c r="G42" s="43" t="s">
        <v>41</v>
      </c>
      <c r="H42" s="44">
        <v>5.7000000000000002E-2</v>
      </c>
      <c r="I42" s="44">
        <v>0.3</v>
      </c>
      <c r="J42" s="66">
        <f t="shared" si="5"/>
        <v>3.9899999999999998E-2</v>
      </c>
      <c r="K42" s="70"/>
      <c r="L42" s="113"/>
      <c r="M42" s="225">
        <v>8.2600000000000007E-2</v>
      </c>
      <c r="N42" s="72">
        <f t="shared" si="0"/>
        <v>3.9899999999999998E-2</v>
      </c>
      <c r="O42" s="82">
        <v>-1.8286718957711091E-2</v>
      </c>
      <c r="P42" s="44">
        <v>-2.1250099668847239E-2</v>
      </c>
      <c r="Q42" s="44">
        <v>-1.7116201085490428E-2</v>
      </c>
      <c r="R42" s="83" cm="1">
        <f t="array" ref="R42">(PRODUCT(1+O42:Q42)^(1/3))-1</f>
        <v>-1.8885883282220517E-2</v>
      </c>
      <c r="S42" s="92">
        <f>VLOOKUP(C42,'3yr IRR Exit Calc'!$A$196:$H$286,8,FALSE)</f>
        <v>2.0245370050899103E-2</v>
      </c>
      <c r="T42" s="97">
        <v>0.2</v>
      </c>
      <c r="U42" s="46">
        <v>5.5E-2</v>
      </c>
      <c r="V42" s="72">
        <f t="shared" si="1"/>
        <v>1.1556712563623877E-2</v>
      </c>
      <c r="W42" s="213">
        <v>0</v>
      </c>
      <c r="X42" s="45">
        <f t="shared" si="6"/>
        <v>1.1556712563623877E-2</v>
      </c>
      <c r="Y42" s="46">
        <v>0.01</v>
      </c>
      <c r="Z42" s="45">
        <f t="shared" si="7"/>
        <v>1.5567125636238768E-3</v>
      </c>
      <c r="AA42" s="148" t="s">
        <v>408</v>
      </c>
      <c r="AB42" s="105"/>
      <c r="AD42" s="5">
        <f t="shared" si="9"/>
        <v>20</v>
      </c>
      <c r="AE42" s="43" t="str">
        <f t="shared" si="2"/>
        <v>US</v>
      </c>
      <c r="AF42" s="60" t="str">
        <f t="shared" si="3"/>
        <v>-</v>
      </c>
      <c r="AG42" s="60" t="str">
        <f t="shared" si="4"/>
        <v>Office</v>
      </c>
      <c r="AH42" s="46">
        <v>0</v>
      </c>
      <c r="AI42" s="61">
        <f>VLOOKUP(AD42,'3yr IRR Exit Calc'!$AC$196:$AJ$286,8,FALSE)</f>
        <v>2.0245370050899103E-2</v>
      </c>
      <c r="AM42" s="17"/>
      <c r="AN42" s="17"/>
      <c r="AO42" s="17"/>
      <c r="AP42" s="17"/>
      <c r="AQ42" s="17"/>
      <c r="AR42" s="17"/>
      <c r="AS42" s="17"/>
      <c r="AT42" s="17"/>
      <c r="AU42" s="17"/>
    </row>
    <row r="43" spans="2:47" x14ac:dyDescent="0.25">
      <c r="B43" s="40" t="s">
        <v>60</v>
      </c>
      <c r="C43" s="43">
        <f t="shared" si="8"/>
        <v>21</v>
      </c>
      <c r="D43" s="135" t="s">
        <v>299</v>
      </c>
      <c r="E43" s="43" t="s">
        <v>10</v>
      </c>
      <c r="F43" s="43"/>
      <c r="G43" s="43"/>
      <c r="H43" s="44"/>
      <c r="I43" s="44"/>
      <c r="J43" s="66"/>
      <c r="K43" s="71"/>
      <c r="L43" s="114"/>
      <c r="M43" s="220"/>
      <c r="N43" s="72"/>
      <c r="O43" s="82"/>
      <c r="P43" s="44"/>
      <c r="Q43" s="44"/>
      <c r="R43" s="83"/>
      <c r="S43" s="92"/>
      <c r="T43" s="97"/>
      <c r="U43" s="46"/>
      <c r="V43" s="72"/>
      <c r="W43" s="79"/>
      <c r="X43" s="45"/>
      <c r="Y43" s="45"/>
      <c r="Z43" s="45"/>
      <c r="AA43" s="105"/>
      <c r="AB43" s="105"/>
      <c r="AD43" s="5">
        <f t="shared" si="9"/>
        <v>21</v>
      </c>
      <c r="AE43" s="43" t="str">
        <f t="shared" si="2"/>
        <v>US</v>
      </c>
      <c r="AF43" s="60">
        <f t="shared" si="3"/>
        <v>0</v>
      </c>
      <c r="AG43" s="60">
        <f t="shared" si="4"/>
        <v>0</v>
      </c>
      <c r="AH43" s="46">
        <v>0</v>
      </c>
      <c r="AI43" s="61" t="e">
        <f>VLOOKUP(AD43,'3yr IRR Exit Calc'!$AC$196:$AJ$286,8,FALSE)</f>
        <v>#VALUE!</v>
      </c>
      <c r="AM43" s="17"/>
      <c r="AN43" s="28"/>
      <c r="AO43" s="17"/>
      <c r="AP43" s="17"/>
      <c r="AQ43" s="17"/>
      <c r="AR43" s="26"/>
      <c r="AS43" s="26"/>
      <c r="AT43" s="26"/>
      <c r="AU43" s="17"/>
    </row>
    <row r="44" spans="2:47" x14ac:dyDescent="0.25">
      <c r="B44" s="40" t="s">
        <v>60</v>
      </c>
      <c r="C44" s="43">
        <f t="shared" si="8"/>
        <v>22</v>
      </c>
      <c r="D44" s="135" t="s">
        <v>299</v>
      </c>
      <c r="E44" s="43" t="s">
        <v>10</v>
      </c>
      <c r="F44" s="43"/>
      <c r="G44" s="43"/>
      <c r="H44" s="44"/>
      <c r="I44" s="44"/>
      <c r="J44" s="66"/>
      <c r="K44" s="71"/>
      <c r="L44" s="114"/>
      <c r="M44" s="220"/>
      <c r="N44" s="72"/>
      <c r="O44" s="82"/>
      <c r="P44" s="44"/>
      <c r="Q44" s="44"/>
      <c r="R44" s="83"/>
      <c r="S44" s="92"/>
      <c r="T44" s="97"/>
      <c r="U44" s="46"/>
      <c r="V44" s="72"/>
      <c r="W44" s="79"/>
      <c r="X44" s="45"/>
      <c r="Y44" s="45"/>
      <c r="Z44" s="45"/>
      <c r="AA44" s="105"/>
      <c r="AB44" s="105"/>
      <c r="AD44" s="5">
        <f t="shared" si="9"/>
        <v>22</v>
      </c>
      <c r="AE44" s="43" t="str">
        <f t="shared" si="2"/>
        <v>US</v>
      </c>
      <c r="AF44" s="60">
        <f t="shared" si="3"/>
        <v>0</v>
      </c>
      <c r="AG44" s="60">
        <f t="shared" si="4"/>
        <v>0</v>
      </c>
      <c r="AH44" s="46">
        <v>0</v>
      </c>
      <c r="AI44" s="61" t="e">
        <f>VLOOKUP(AD44,'3yr IRR Exit Calc'!$AC$196:$AJ$286,8,FALSE)</f>
        <v>#VALUE!</v>
      </c>
      <c r="AM44" s="19"/>
      <c r="AN44" s="227"/>
      <c r="AO44" s="227"/>
      <c r="AP44" s="19"/>
      <c r="AQ44" s="19"/>
      <c r="AR44" s="19"/>
      <c r="AS44" s="19"/>
      <c r="AT44" s="19"/>
      <c r="AU44" s="17"/>
    </row>
    <row r="45" spans="2:47" x14ac:dyDescent="0.25">
      <c r="B45" s="40" t="s">
        <v>60</v>
      </c>
      <c r="C45" s="43">
        <f t="shared" si="8"/>
        <v>23</v>
      </c>
      <c r="D45" s="135" t="s">
        <v>299</v>
      </c>
      <c r="E45" s="43" t="s">
        <v>10</v>
      </c>
      <c r="F45" s="43"/>
      <c r="G45" s="43"/>
      <c r="H45" s="44"/>
      <c r="I45" s="44"/>
      <c r="J45" s="66"/>
      <c r="K45" s="71"/>
      <c r="L45" s="114"/>
      <c r="M45" s="220"/>
      <c r="N45" s="72"/>
      <c r="O45" s="82"/>
      <c r="P45" s="44"/>
      <c r="Q45" s="44"/>
      <c r="R45" s="83"/>
      <c r="S45" s="92"/>
      <c r="T45" s="97"/>
      <c r="U45" s="46"/>
      <c r="V45" s="72"/>
      <c r="W45" s="79"/>
      <c r="X45" s="45"/>
      <c r="Y45" s="45"/>
      <c r="Z45" s="45"/>
      <c r="AA45" s="105"/>
      <c r="AB45" s="105"/>
      <c r="AD45" s="5">
        <f t="shared" si="9"/>
        <v>23</v>
      </c>
      <c r="AE45" s="43" t="str">
        <f t="shared" si="2"/>
        <v>US</v>
      </c>
      <c r="AF45" s="60">
        <f t="shared" si="3"/>
        <v>0</v>
      </c>
      <c r="AG45" s="60">
        <f t="shared" si="4"/>
        <v>0</v>
      </c>
      <c r="AH45" s="46">
        <v>0</v>
      </c>
      <c r="AI45" s="61" t="e">
        <f>VLOOKUP(AD45,'3yr IRR Exit Calc'!$AC$196:$AJ$286,8,FALSE)</f>
        <v>#VALUE!</v>
      </c>
      <c r="AM45" s="25"/>
      <c r="AN45" s="25"/>
      <c r="AO45" s="25"/>
      <c r="AP45" s="25"/>
      <c r="AQ45" s="25"/>
      <c r="AR45" s="25"/>
      <c r="AS45" s="25"/>
      <c r="AT45" s="25"/>
      <c r="AU45" s="25"/>
    </row>
    <row r="46" spans="2:47" x14ac:dyDescent="0.25">
      <c r="B46" s="40" t="s">
        <v>60</v>
      </c>
      <c r="C46" s="43">
        <f t="shared" si="8"/>
        <v>24</v>
      </c>
      <c r="D46" s="135" t="s">
        <v>299</v>
      </c>
      <c r="E46" s="43" t="s">
        <v>10</v>
      </c>
      <c r="F46" s="43"/>
      <c r="G46" s="43"/>
      <c r="H46" s="44"/>
      <c r="I46" s="44"/>
      <c r="J46" s="66"/>
      <c r="K46" s="71"/>
      <c r="L46" s="114"/>
      <c r="M46" s="220"/>
      <c r="N46" s="72"/>
      <c r="O46" s="82"/>
      <c r="P46" s="44"/>
      <c r="Q46" s="44"/>
      <c r="R46" s="83"/>
      <c r="S46" s="92"/>
      <c r="T46" s="97"/>
      <c r="U46" s="46"/>
      <c r="V46" s="72"/>
      <c r="W46" s="79"/>
      <c r="X46" s="45"/>
      <c r="Y46" s="45"/>
      <c r="Z46" s="45"/>
      <c r="AA46" s="105"/>
      <c r="AB46" s="105"/>
      <c r="AD46" s="5">
        <f t="shared" si="9"/>
        <v>24</v>
      </c>
      <c r="AE46" s="43" t="str">
        <f t="shared" si="2"/>
        <v>US</v>
      </c>
      <c r="AF46" s="60">
        <f t="shared" si="3"/>
        <v>0</v>
      </c>
      <c r="AG46" s="60">
        <f t="shared" si="4"/>
        <v>0</v>
      </c>
      <c r="AH46" s="46">
        <v>0</v>
      </c>
      <c r="AI46" s="61" t="e">
        <f>VLOOKUP(AD46,'3yr IRR Exit Calc'!$AC$196:$AJ$286,8,FALSE)</f>
        <v>#VALUE!</v>
      </c>
      <c r="AM46" s="25"/>
      <c r="AN46" s="25"/>
      <c r="AO46" s="25"/>
      <c r="AP46" s="25"/>
      <c r="AQ46" s="25"/>
      <c r="AR46" s="25"/>
      <c r="AS46" s="25"/>
      <c r="AT46" s="25"/>
      <c r="AU46" s="25"/>
    </row>
    <row r="47" spans="2:47" x14ac:dyDescent="0.25">
      <c r="B47" s="40" t="s">
        <v>60</v>
      </c>
      <c r="C47" s="43">
        <f t="shared" si="8"/>
        <v>25</v>
      </c>
      <c r="D47" s="135" t="s">
        <v>299</v>
      </c>
      <c r="E47" s="43" t="s">
        <v>10</v>
      </c>
      <c r="F47" s="43"/>
      <c r="G47" s="43"/>
      <c r="H47" s="44"/>
      <c r="I47" s="44"/>
      <c r="J47" s="66"/>
      <c r="K47" s="71"/>
      <c r="L47" s="114"/>
      <c r="M47" s="220"/>
      <c r="N47" s="72"/>
      <c r="O47" s="82"/>
      <c r="P47" s="44"/>
      <c r="Q47" s="44"/>
      <c r="R47" s="83"/>
      <c r="S47" s="92"/>
      <c r="T47" s="97"/>
      <c r="U47" s="46"/>
      <c r="V47" s="72"/>
      <c r="W47" s="79"/>
      <c r="X47" s="45"/>
      <c r="Y47" s="45"/>
      <c r="Z47" s="45"/>
      <c r="AA47" s="105"/>
      <c r="AB47" s="105"/>
      <c r="AD47" s="5">
        <f t="shared" si="9"/>
        <v>25</v>
      </c>
      <c r="AE47" s="43" t="str">
        <f t="shared" si="2"/>
        <v>US</v>
      </c>
      <c r="AF47" s="60">
        <f t="shared" si="3"/>
        <v>0</v>
      </c>
      <c r="AG47" s="60">
        <f t="shared" si="4"/>
        <v>0</v>
      </c>
      <c r="AH47" s="46">
        <v>0</v>
      </c>
      <c r="AI47" s="61" t="e">
        <f>VLOOKUP(AD47,'3yr IRR Exit Calc'!$AC$196:$AJ$286,8,FALSE)</f>
        <v>#VALUE!</v>
      </c>
      <c r="AM47" s="25"/>
      <c r="AN47" s="25"/>
      <c r="AO47" s="25"/>
      <c r="AP47" s="25"/>
      <c r="AQ47" s="25"/>
      <c r="AR47" s="25"/>
      <c r="AS47" s="25"/>
      <c r="AT47" s="25"/>
      <c r="AU47" s="25"/>
    </row>
    <row r="48" spans="2:47" x14ac:dyDescent="0.25">
      <c r="B48" s="40" t="s">
        <v>60</v>
      </c>
      <c r="C48" s="43">
        <f t="shared" si="8"/>
        <v>26</v>
      </c>
      <c r="D48" s="135" t="s">
        <v>299</v>
      </c>
      <c r="E48" s="43" t="s">
        <v>10</v>
      </c>
      <c r="F48" s="43"/>
      <c r="G48" s="43"/>
      <c r="H48" s="44"/>
      <c r="I48" s="44"/>
      <c r="J48" s="66"/>
      <c r="K48" s="71"/>
      <c r="L48" s="114"/>
      <c r="M48" s="220"/>
      <c r="N48" s="72"/>
      <c r="O48" s="82"/>
      <c r="P48" s="44"/>
      <c r="Q48" s="44"/>
      <c r="R48" s="83"/>
      <c r="S48" s="92"/>
      <c r="T48" s="97"/>
      <c r="U48" s="46"/>
      <c r="V48" s="72"/>
      <c r="W48" s="79"/>
      <c r="X48" s="45"/>
      <c r="Y48" s="45"/>
      <c r="Z48" s="45"/>
      <c r="AA48" s="105"/>
      <c r="AB48" s="105"/>
      <c r="AD48" s="5">
        <f t="shared" si="9"/>
        <v>26</v>
      </c>
      <c r="AE48" s="43" t="str">
        <f t="shared" si="2"/>
        <v>US</v>
      </c>
      <c r="AF48" s="60">
        <f t="shared" si="3"/>
        <v>0</v>
      </c>
      <c r="AG48" s="60">
        <f t="shared" si="4"/>
        <v>0</v>
      </c>
      <c r="AH48" s="46">
        <v>0</v>
      </c>
      <c r="AI48" s="61" t="e">
        <f>VLOOKUP(AD48,'3yr IRR Exit Calc'!$AC$196:$AJ$286,8,FALSE)</f>
        <v>#VALUE!</v>
      </c>
      <c r="AM48" s="25"/>
      <c r="AN48" s="25"/>
      <c r="AO48" s="25"/>
      <c r="AP48" s="25"/>
      <c r="AQ48" s="25"/>
      <c r="AR48" s="25"/>
      <c r="AS48" s="25"/>
      <c r="AT48" s="25"/>
      <c r="AU48" s="25"/>
    </row>
    <row r="49" spans="2:47" x14ac:dyDescent="0.25">
      <c r="B49" s="40" t="s">
        <v>60</v>
      </c>
      <c r="C49" s="43">
        <f t="shared" si="8"/>
        <v>27</v>
      </c>
      <c r="D49" s="135" t="s">
        <v>299</v>
      </c>
      <c r="E49" s="43" t="s">
        <v>10</v>
      </c>
      <c r="F49" s="43"/>
      <c r="G49" s="43"/>
      <c r="H49" s="44"/>
      <c r="I49" s="44"/>
      <c r="J49" s="66"/>
      <c r="K49" s="71"/>
      <c r="L49" s="114"/>
      <c r="M49" s="220"/>
      <c r="N49" s="72"/>
      <c r="O49" s="82"/>
      <c r="P49" s="44"/>
      <c r="Q49" s="44"/>
      <c r="R49" s="83"/>
      <c r="S49" s="92"/>
      <c r="T49" s="97"/>
      <c r="U49" s="46"/>
      <c r="V49" s="72"/>
      <c r="W49" s="79"/>
      <c r="X49" s="45"/>
      <c r="Y49" s="45"/>
      <c r="Z49" s="45"/>
      <c r="AA49" s="105"/>
      <c r="AB49" s="105"/>
      <c r="AD49" s="5">
        <f t="shared" si="9"/>
        <v>27</v>
      </c>
      <c r="AE49" s="43" t="str">
        <f t="shared" si="2"/>
        <v>US</v>
      </c>
      <c r="AF49" s="60">
        <f t="shared" si="3"/>
        <v>0</v>
      </c>
      <c r="AG49" s="60">
        <f t="shared" si="4"/>
        <v>0</v>
      </c>
      <c r="AH49" s="46">
        <v>0</v>
      </c>
      <c r="AI49" s="61" t="e">
        <f>VLOOKUP(AD49,'3yr IRR Exit Calc'!$AC$196:$AJ$286,8,FALSE)</f>
        <v>#VALUE!</v>
      </c>
      <c r="AM49" s="25"/>
      <c r="AN49" s="25"/>
      <c r="AO49" s="25"/>
      <c r="AP49" s="25"/>
      <c r="AQ49" s="25"/>
      <c r="AR49" s="25"/>
      <c r="AS49" s="25"/>
      <c r="AT49" s="25"/>
      <c r="AU49" s="25"/>
    </row>
    <row r="50" spans="2:47" x14ac:dyDescent="0.25">
      <c r="B50" s="40" t="s">
        <v>60</v>
      </c>
      <c r="C50" s="43">
        <f t="shared" si="8"/>
        <v>28</v>
      </c>
      <c r="D50" s="135" t="s">
        <v>299</v>
      </c>
      <c r="E50" s="43" t="s">
        <v>10</v>
      </c>
      <c r="F50" s="43"/>
      <c r="G50" s="43"/>
      <c r="H50" s="44"/>
      <c r="I50" s="44"/>
      <c r="J50" s="66"/>
      <c r="K50" s="71"/>
      <c r="L50" s="114"/>
      <c r="M50" s="220"/>
      <c r="N50" s="72"/>
      <c r="O50" s="82"/>
      <c r="P50" s="44"/>
      <c r="Q50" s="44"/>
      <c r="R50" s="83"/>
      <c r="S50" s="92"/>
      <c r="T50" s="97"/>
      <c r="U50" s="46"/>
      <c r="V50" s="72"/>
      <c r="W50" s="79"/>
      <c r="X50" s="45"/>
      <c r="Y50" s="45"/>
      <c r="Z50" s="45"/>
      <c r="AA50" s="105"/>
      <c r="AB50" s="105"/>
      <c r="AD50" s="5">
        <f t="shared" si="9"/>
        <v>28</v>
      </c>
      <c r="AE50" s="43" t="str">
        <f t="shared" si="2"/>
        <v>US</v>
      </c>
      <c r="AF50" s="60">
        <f t="shared" si="3"/>
        <v>0</v>
      </c>
      <c r="AG50" s="60">
        <f t="shared" si="4"/>
        <v>0</v>
      </c>
      <c r="AH50" s="46">
        <v>0</v>
      </c>
      <c r="AI50" s="61" t="e">
        <f>VLOOKUP(AD50,'3yr IRR Exit Calc'!$AC$196:$AJ$286,8,FALSE)</f>
        <v>#VALUE!</v>
      </c>
      <c r="AM50" s="25"/>
      <c r="AN50" s="25"/>
      <c r="AO50" s="25"/>
      <c r="AP50" s="25"/>
      <c r="AQ50" s="25"/>
      <c r="AR50" s="25"/>
      <c r="AS50" s="25"/>
      <c r="AT50" s="25"/>
      <c r="AU50" s="25"/>
    </row>
    <row r="51" spans="2:47" x14ac:dyDescent="0.25">
      <c r="B51" s="40" t="s">
        <v>60</v>
      </c>
      <c r="C51" s="43">
        <f t="shared" si="8"/>
        <v>29</v>
      </c>
      <c r="D51" s="135" t="s">
        <v>299</v>
      </c>
      <c r="E51" s="43" t="s">
        <v>10</v>
      </c>
      <c r="F51" s="43"/>
      <c r="G51" s="43"/>
      <c r="H51" s="44"/>
      <c r="I51" s="44"/>
      <c r="J51" s="66"/>
      <c r="K51" s="71"/>
      <c r="L51" s="114"/>
      <c r="M51" s="220"/>
      <c r="N51" s="72"/>
      <c r="O51" s="82"/>
      <c r="P51" s="44"/>
      <c r="Q51" s="44"/>
      <c r="R51" s="83"/>
      <c r="S51" s="92"/>
      <c r="T51" s="97"/>
      <c r="U51" s="46"/>
      <c r="V51" s="72"/>
      <c r="W51" s="79"/>
      <c r="X51" s="45"/>
      <c r="Y51" s="45"/>
      <c r="Z51" s="45"/>
      <c r="AA51" s="105"/>
      <c r="AB51" s="105"/>
      <c r="AD51" s="5">
        <f t="shared" si="9"/>
        <v>29</v>
      </c>
      <c r="AE51" s="43" t="str">
        <f t="shared" si="2"/>
        <v>US</v>
      </c>
      <c r="AF51" s="60">
        <f t="shared" si="3"/>
        <v>0</v>
      </c>
      <c r="AG51" s="60">
        <f t="shared" si="4"/>
        <v>0</v>
      </c>
      <c r="AH51" s="46">
        <v>0</v>
      </c>
      <c r="AI51" s="61" t="e">
        <f>VLOOKUP(AD51,'3yr IRR Exit Calc'!$AC$196:$AJ$286,8,FALSE)</f>
        <v>#VALUE!</v>
      </c>
      <c r="AN51" s="25"/>
      <c r="AO51" s="25"/>
      <c r="AP51" s="25"/>
      <c r="AQ51" s="25"/>
      <c r="AR51" s="25"/>
      <c r="AS51" s="25"/>
      <c r="AT51" s="25"/>
      <c r="AU51" s="25"/>
    </row>
    <row r="52" spans="2:47" x14ac:dyDescent="0.25">
      <c r="B52" s="40" t="s">
        <v>60</v>
      </c>
      <c r="C52" s="43">
        <f t="shared" si="8"/>
        <v>30</v>
      </c>
      <c r="D52" s="135" t="s">
        <v>299</v>
      </c>
      <c r="E52" s="43" t="s">
        <v>10</v>
      </c>
      <c r="F52" s="43"/>
      <c r="G52" s="43"/>
      <c r="H52" s="44"/>
      <c r="I52" s="44"/>
      <c r="J52" s="66"/>
      <c r="K52" s="71"/>
      <c r="L52" s="114"/>
      <c r="M52" s="220"/>
      <c r="N52" s="72"/>
      <c r="O52" s="82"/>
      <c r="P52" s="44"/>
      <c r="Q52" s="44"/>
      <c r="R52" s="83"/>
      <c r="S52" s="92"/>
      <c r="T52" s="97"/>
      <c r="U52" s="46"/>
      <c r="V52" s="72"/>
      <c r="W52" s="79"/>
      <c r="X52" s="45"/>
      <c r="Y52" s="45"/>
      <c r="Z52" s="45"/>
      <c r="AA52" s="105"/>
      <c r="AB52" s="105"/>
      <c r="AD52" s="5">
        <f t="shared" si="9"/>
        <v>30</v>
      </c>
      <c r="AE52" s="43" t="str">
        <f t="shared" si="2"/>
        <v>US</v>
      </c>
      <c r="AF52" s="60">
        <f t="shared" si="3"/>
        <v>0</v>
      </c>
      <c r="AG52" s="60">
        <f t="shared" si="4"/>
        <v>0</v>
      </c>
      <c r="AH52" s="46">
        <v>0</v>
      </c>
      <c r="AI52" s="61" t="e">
        <f>VLOOKUP(AD52,'3yr IRR Exit Calc'!$AC$196:$AJ$286,8,FALSE)</f>
        <v>#VALUE!</v>
      </c>
      <c r="AN52" s="25"/>
      <c r="AO52" s="25"/>
      <c r="AP52" s="25"/>
      <c r="AQ52" s="25"/>
      <c r="AR52" s="25"/>
      <c r="AS52" s="25"/>
      <c r="AT52" s="25"/>
      <c r="AU52" s="25"/>
    </row>
    <row r="53" spans="2:47" x14ac:dyDescent="0.25">
      <c r="B53" s="40">
        <v>45671</v>
      </c>
      <c r="C53" s="48">
        <f t="shared" si="8"/>
        <v>31</v>
      </c>
      <c r="D53" s="48" t="s">
        <v>160</v>
      </c>
      <c r="E53" s="48" t="s">
        <v>219</v>
      </c>
      <c r="F53" s="48" t="s">
        <v>60</v>
      </c>
      <c r="G53" s="48" t="s">
        <v>237</v>
      </c>
      <c r="H53" s="49">
        <v>5.6000000000000001E-2</v>
      </c>
      <c r="I53" s="49">
        <v>0.19</v>
      </c>
      <c r="J53" s="67">
        <f>H53*(1-I53)</f>
        <v>4.5360000000000004E-2</v>
      </c>
      <c r="K53" s="161">
        <v>2.5000000000000001E-3</v>
      </c>
      <c r="L53" s="162">
        <v>45671</v>
      </c>
      <c r="M53" s="221"/>
      <c r="N53" s="74">
        <f t="shared" ref="N53:N70" si="10">+J53+K53</f>
        <v>4.7860000000000007E-2</v>
      </c>
      <c r="O53" s="85">
        <v>1.2E-2</v>
      </c>
      <c r="P53" s="49">
        <v>0.01</v>
      </c>
      <c r="Q53" s="49">
        <v>1.2999999999999999E-2</v>
      </c>
      <c r="R53" s="86" cm="1">
        <f t="array" ref="R53">(PRODUCT(1+O53:Q53)^(1/3))-1</f>
        <v>1.1665897616483401E-2</v>
      </c>
      <c r="S53" s="93">
        <f>VLOOKUP(C53,'3yr IRR Exit Calc'!$A$196:$H$286,8,FALSE)</f>
        <v>4.0416344512868463E-2</v>
      </c>
      <c r="T53" s="98"/>
      <c r="U53" s="51"/>
      <c r="V53" s="74">
        <f t="shared" ref="V53:V54" si="11">+(S53-(T53*MAX($U$18,U53)))/(1-T53)</f>
        <v>4.0416344512868463E-2</v>
      </c>
      <c r="W53" s="80"/>
      <c r="X53" s="50">
        <f>+V53+W53</f>
        <v>4.0416344512868463E-2</v>
      </c>
      <c r="Y53" s="49">
        <v>8.0000000000000002E-3</v>
      </c>
      <c r="Z53" s="50">
        <f>+X53-Y53</f>
        <v>3.2416344512868463E-2</v>
      </c>
      <c r="AA53" s="106"/>
      <c r="AB53" s="106" t="s">
        <v>241</v>
      </c>
      <c r="AD53" s="5">
        <f t="shared" si="9"/>
        <v>31</v>
      </c>
      <c r="AE53" s="48" t="str">
        <f t="shared" si="2"/>
        <v>UK</v>
      </c>
      <c r="AF53" s="62" t="str">
        <f t="shared" si="3"/>
        <v>-</v>
      </c>
      <c r="AG53" s="62" t="str">
        <f t="shared" si="4"/>
        <v>Off</v>
      </c>
      <c r="AH53" s="51">
        <v>0</v>
      </c>
      <c r="AI53" s="63">
        <f>VLOOKUP(AD53,'3yr IRR Exit Calc'!$AC$196:$AJ$286,8,FALSE)</f>
        <v>5.754020809948357E-2</v>
      </c>
      <c r="AN53" s="17"/>
      <c r="AO53" s="17"/>
      <c r="AP53" s="17"/>
      <c r="AQ53" s="17"/>
      <c r="AR53" s="17"/>
      <c r="AS53" s="17"/>
      <c r="AT53" s="17"/>
      <c r="AU53" s="17"/>
    </row>
    <row r="54" spans="2:47" x14ac:dyDescent="0.25">
      <c r="B54" s="40">
        <v>45671</v>
      </c>
      <c r="C54" s="48">
        <f t="shared" si="8"/>
        <v>32</v>
      </c>
      <c r="D54" s="48" t="s">
        <v>160</v>
      </c>
      <c r="E54" s="48" t="s">
        <v>219</v>
      </c>
      <c r="F54" s="48" t="s">
        <v>60</v>
      </c>
      <c r="G54" s="48" t="s">
        <v>238</v>
      </c>
      <c r="H54" s="49">
        <v>7.2499999999999995E-2</v>
      </c>
      <c r="I54" s="49">
        <v>0.2</v>
      </c>
      <c r="J54" s="67">
        <f>H54*(1-I54)</f>
        <v>5.7999999999999996E-2</v>
      </c>
      <c r="K54" s="161">
        <v>0</v>
      </c>
      <c r="L54" s="162">
        <v>45672</v>
      </c>
      <c r="M54" s="221"/>
      <c r="N54" s="74">
        <f t="shared" si="10"/>
        <v>5.7999999999999996E-2</v>
      </c>
      <c r="O54" s="85">
        <v>1.7999999999999999E-2</v>
      </c>
      <c r="P54" s="49">
        <v>1.9E-2</v>
      </c>
      <c r="Q54" s="49">
        <v>2.1000000000000001E-2</v>
      </c>
      <c r="R54" s="86" cm="1">
        <f t="array" ref="R54">(PRODUCT(1+O54:Q54)^(1/3))-1</f>
        <v>1.9332570544455807E-2</v>
      </c>
      <c r="S54" s="93">
        <f>VLOOKUP(C54,'3yr IRR Exit Calc'!$A$196:$H$286,8,FALSE)</f>
        <v>7.8394482337061699E-2</v>
      </c>
      <c r="T54" s="98"/>
      <c r="U54" s="51"/>
      <c r="V54" s="74">
        <f t="shared" si="11"/>
        <v>7.8394482337061699E-2</v>
      </c>
      <c r="W54" s="80"/>
      <c r="X54" s="50">
        <f>+V54+W54</f>
        <v>7.8394482337061699E-2</v>
      </c>
      <c r="Y54" s="49">
        <v>8.0000000000000002E-3</v>
      </c>
      <c r="Z54" s="50">
        <f>+X54-Y54</f>
        <v>7.0394482337061692E-2</v>
      </c>
      <c r="AA54" s="106"/>
      <c r="AB54" s="106" t="s">
        <v>241</v>
      </c>
      <c r="AD54" s="5">
        <f t="shared" si="9"/>
        <v>32</v>
      </c>
      <c r="AE54" s="48" t="str">
        <f t="shared" si="2"/>
        <v>UK</v>
      </c>
      <c r="AF54" s="62" t="str">
        <f t="shared" si="3"/>
        <v>-</v>
      </c>
      <c r="AG54" s="62" t="str">
        <f t="shared" si="4"/>
        <v>Ret</v>
      </c>
      <c r="AH54" s="51">
        <v>0</v>
      </c>
      <c r="AI54" s="63">
        <f>VLOOKUP(AD54,'3yr IRR Exit Calc'!$AC$196:$AJ$286,8,FALSE)</f>
        <v>7.8394482337061699E-2</v>
      </c>
      <c r="AN54" s="17"/>
      <c r="AO54" s="17"/>
      <c r="AP54" s="17"/>
      <c r="AQ54" s="17"/>
      <c r="AR54" s="17"/>
      <c r="AS54" s="17"/>
      <c r="AT54" s="17"/>
      <c r="AU54" s="17"/>
    </row>
    <row r="55" spans="2:47" x14ac:dyDescent="0.25">
      <c r="B55" s="40">
        <v>45671</v>
      </c>
      <c r="C55" s="48">
        <f t="shared" si="8"/>
        <v>33</v>
      </c>
      <c r="D55" s="48" t="s">
        <v>160</v>
      </c>
      <c r="E55" s="48" t="s">
        <v>219</v>
      </c>
      <c r="F55" s="48" t="s">
        <v>60</v>
      </c>
      <c r="G55" s="48" t="s">
        <v>239</v>
      </c>
      <c r="H55" s="49">
        <v>4.4999999999999998E-2</v>
      </c>
      <c r="I55" s="49">
        <v>0.12</v>
      </c>
      <c r="J55" s="67">
        <f t="shared" ref="J55:J70" si="12">H55*(1-I55)</f>
        <v>3.9599999999999996E-2</v>
      </c>
      <c r="K55" s="161">
        <v>0</v>
      </c>
      <c r="L55" s="162">
        <v>45673</v>
      </c>
      <c r="M55" s="221"/>
      <c r="N55" s="74">
        <f t="shared" si="10"/>
        <v>3.9599999999999996E-2</v>
      </c>
      <c r="O55" s="85">
        <v>3.9E-2</v>
      </c>
      <c r="P55" s="49">
        <v>3.5999999999999997E-2</v>
      </c>
      <c r="Q55" s="49">
        <v>3.4000000000000002E-2</v>
      </c>
      <c r="R55" s="86" cm="1">
        <f t="array" ref="R55">(PRODUCT(1+O55:Q55)^(1/3))-1</f>
        <v>3.6331296876460861E-2</v>
      </c>
      <c r="S55" s="93">
        <f>VLOOKUP(C55,'3yr IRR Exit Calc'!$A$196:$H$286,8,FALSE)</f>
        <v>7.7437448876555903E-2</v>
      </c>
      <c r="T55" s="98"/>
      <c r="U55" s="51"/>
      <c r="V55" s="74">
        <f t="shared" ref="V55:V60" si="13">+(S55-(T55*MAX($U$18,U55)))/(1-T55)</f>
        <v>7.7437448876555903E-2</v>
      </c>
      <c r="W55" s="80"/>
      <c r="X55" s="50">
        <f t="shared" ref="X55:X60" si="14">+V55+W55</f>
        <v>7.7437448876555903E-2</v>
      </c>
      <c r="Y55" s="49">
        <v>8.0000000000000002E-3</v>
      </c>
      <c r="Z55" s="50">
        <f t="shared" ref="Z55:Z60" si="15">+X55-Y55</f>
        <v>6.9437448876555896E-2</v>
      </c>
      <c r="AA55" s="106"/>
      <c r="AB55" s="106" t="s">
        <v>241</v>
      </c>
      <c r="AD55" s="5">
        <f t="shared" si="9"/>
        <v>33</v>
      </c>
      <c r="AE55" s="48" t="str">
        <f t="shared" ref="AE55:AE86" si="16">+E55</f>
        <v>UK</v>
      </c>
      <c r="AF55" s="62" t="str">
        <f t="shared" ref="AF55:AF86" si="17">+F55</f>
        <v>-</v>
      </c>
      <c r="AG55" s="62" t="str">
        <f t="shared" ref="AG55:AG86" si="18">+G55</f>
        <v>Res</v>
      </c>
      <c r="AH55" s="51">
        <v>0</v>
      </c>
      <c r="AI55" s="63">
        <f>VLOOKUP(AD55,'3yr IRR Exit Calc'!$AC$196:$AJ$286,8,FALSE)</f>
        <v>7.7437448876555903E-2</v>
      </c>
      <c r="AN55" s="19"/>
      <c r="AO55" s="17"/>
      <c r="AP55" s="17"/>
      <c r="AQ55" s="17"/>
      <c r="AR55" s="17"/>
      <c r="AS55" s="17"/>
      <c r="AT55" s="17"/>
      <c r="AU55" s="17"/>
    </row>
    <row r="56" spans="2:47" x14ac:dyDescent="0.25">
      <c r="B56" s="40">
        <v>45671</v>
      </c>
      <c r="C56" s="48">
        <f t="shared" si="8"/>
        <v>34</v>
      </c>
      <c r="D56" s="48" t="s">
        <v>160</v>
      </c>
      <c r="E56" s="48" t="s">
        <v>219</v>
      </c>
      <c r="F56" s="48" t="s">
        <v>60</v>
      </c>
      <c r="G56" s="48" t="s">
        <v>240</v>
      </c>
      <c r="H56" s="49">
        <v>0.05</v>
      </c>
      <c r="I56" s="49">
        <v>0.15</v>
      </c>
      <c r="J56" s="67">
        <f t="shared" si="12"/>
        <v>4.2500000000000003E-2</v>
      </c>
      <c r="K56" s="161">
        <v>-1E-3</v>
      </c>
      <c r="L56" s="162">
        <v>45674</v>
      </c>
      <c r="M56" s="221"/>
      <c r="N56" s="74">
        <f t="shared" si="10"/>
        <v>4.1500000000000002E-2</v>
      </c>
      <c r="O56" s="85">
        <v>3.5999999999999997E-2</v>
      </c>
      <c r="P56" s="49">
        <v>3.3000000000000002E-2</v>
      </c>
      <c r="Q56" s="49">
        <v>3.3000000000000002E-2</v>
      </c>
      <c r="R56" s="86" cm="1">
        <f t="array" ref="R56">(PRODUCT(1+O56:Q56)^(1/3))-1</f>
        <v>3.3999033504652942E-2</v>
      </c>
      <c r="S56" s="93">
        <f>VLOOKUP(C56,'3yr IRR Exit Calc'!$A$196:$H$286,8,FALSE)</f>
        <v>8.5889912913901023E-2</v>
      </c>
      <c r="T56" s="98"/>
      <c r="U56" s="51"/>
      <c r="V56" s="74">
        <f t="shared" si="13"/>
        <v>8.5889912913901023E-2</v>
      </c>
      <c r="W56" s="80"/>
      <c r="X56" s="50">
        <f t="shared" si="14"/>
        <v>8.5889912913901023E-2</v>
      </c>
      <c r="Y56" s="49">
        <v>8.0000000000000002E-3</v>
      </c>
      <c r="Z56" s="50">
        <f t="shared" si="15"/>
        <v>7.7889912913901016E-2</v>
      </c>
      <c r="AA56" s="106"/>
      <c r="AB56" s="106" t="s">
        <v>241</v>
      </c>
      <c r="AD56" s="5">
        <f t="shared" si="9"/>
        <v>34</v>
      </c>
      <c r="AE56" s="48" t="str">
        <f t="shared" si="16"/>
        <v>UK</v>
      </c>
      <c r="AF56" s="62" t="str">
        <f t="shared" si="17"/>
        <v>-</v>
      </c>
      <c r="AG56" s="62" t="str">
        <f t="shared" si="18"/>
        <v>Ind</v>
      </c>
      <c r="AH56" s="51">
        <v>0</v>
      </c>
      <c r="AI56" s="63">
        <f>VLOOKUP(AD56,'3yr IRR Exit Calc'!$AC$196:$AJ$286,8,FALSE)</f>
        <v>7.7987686778299592E-2</v>
      </c>
    </row>
    <row r="57" spans="2:47" x14ac:dyDescent="0.25">
      <c r="B57" s="40">
        <v>45671</v>
      </c>
      <c r="C57" s="48">
        <f t="shared" si="8"/>
        <v>35</v>
      </c>
      <c r="D57" s="48" t="s">
        <v>160</v>
      </c>
      <c r="E57" s="48" t="s">
        <v>219</v>
      </c>
      <c r="F57" s="48" t="s">
        <v>60</v>
      </c>
      <c r="G57" s="48" t="s">
        <v>37</v>
      </c>
      <c r="H57" s="49">
        <v>5.0999999999999997E-2</v>
      </c>
      <c r="I57" s="49">
        <v>0.14000000000000001</v>
      </c>
      <c r="J57" s="67">
        <f t="shared" si="12"/>
        <v>4.3859999999999996E-2</v>
      </c>
      <c r="K57" s="161">
        <v>0</v>
      </c>
      <c r="L57" s="162">
        <v>45675</v>
      </c>
      <c r="M57" s="221"/>
      <c r="N57" s="74">
        <f t="shared" si="10"/>
        <v>4.3859999999999996E-2</v>
      </c>
      <c r="O57" s="85">
        <v>0.04</v>
      </c>
      <c r="P57" s="49">
        <v>0.03</v>
      </c>
      <c r="Q57" s="49">
        <v>2.5000000000000001E-2</v>
      </c>
      <c r="R57" s="86" cm="1">
        <f t="array" ref="R57">(PRODUCT(1+O57:Q57)^(1/3))-1</f>
        <v>3.1647847718268673E-2</v>
      </c>
      <c r="S57" s="93">
        <f>VLOOKUP(C57,'3yr IRR Exit Calc'!$A$196:$H$286,8,FALSE)</f>
        <v>7.7121095331621925E-2</v>
      </c>
      <c r="T57" s="98">
        <v>0.4</v>
      </c>
      <c r="U57" s="51">
        <v>7.0000000000000007E-2</v>
      </c>
      <c r="V57" s="74">
        <f t="shared" si="13"/>
        <v>8.1868492219369871E-2</v>
      </c>
      <c r="W57" s="80"/>
      <c r="X57" s="50">
        <f t="shared" si="14"/>
        <v>8.1868492219369871E-2</v>
      </c>
      <c r="Y57" s="49">
        <v>8.0000000000000002E-3</v>
      </c>
      <c r="Z57" s="50">
        <f t="shared" si="15"/>
        <v>7.3868492219369863E-2</v>
      </c>
      <c r="AA57" s="106"/>
      <c r="AB57" s="106" t="s">
        <v>241</v>
      </c>
      <c r="AD57" s="5">
        <f t="shared" si="9"/>
        <v>35</v>
      </c>
      <c r="AE57" s="48" t="str">
        <f t="shared" si="16"/>
        <v>UK</v>
      </c>
      <c r="AF57" s="62" t="str">
        <f t="shared" si="17"/>
        <v>-</v>
      </c>
      <c r="AG57" s="62" t="str">
        <f t="shared" si="18"/>
        <v>Student Housing</v>
      </c>
      <c r="AH57" s="51">
        <v>0</v>
      </c>
      <c r="AI57" s="63">
        <f>VLOOKUP(AD57,'3yr IRR Exit Calc'!$AC$196:$AJ$286,8,FALSE)</f>
        <v>7.7121095331621925E-2</v>
      </c>
    </row>
    <row r="58" spans="2:47" x14ac:dyDescent="0.25">
      <c r="B58" s="40">
        <v>45671</v>
      </c>
      <c r="C58" s="48">
        <f t="shared" si="8"/>
        <v>36</v>
      </c>
      <c r="D58" s="48" t="s">
        <v>160</v>
      </c>
      <c r="E58" s="48" t="s">
        <v>219</v>
      </c>
      <c r="F58" s="48" t="s">
        <v>60</v>
      </c>
      <c r="G58" s="48" t="s">
        <v>35</v>
      </c>
      <c r="H58" s="49">
        <v>0.05</v>
      </c>
      <c r="I58" s="49">
        <v>0.12</v>
      </c>
      <c r="J58" s="67">
        <f t="shared" si="12"/>
        <v>4.4000000000000004E-2</v>
      </c>
      <c r="K58" s="161">
        <v>2.5000000000000001E-3</v>
      </c>
      <c r="L58" s="162">
        <v>45676</v>
      </c>
      <c r="M58" s="221"/>
      <c r="N58" s="74">
        <f t="shared" si="10"/>
        <v>4.6500000000000007E-2</v>
      </c>
      <c r="O58" s="85">
        <v>0</v>
      </c>
      <c r="P58" s="49">
        <v>0.01</v>
      </c>
      <c r="Q58" s="49">
        <v>0.01</v>
      </c>
      <c r="R58" s="86" cm="1">
        <f t="array" ref="R58">(PRODUCT(1+O58:Q58)^(1/3))-1</f>
        <v>6.6556046521124568E-3</v>
      </c>
      <c r="S58" s="93">
        <f>VLOOKUP(C58,'3yr IRR Exit Calc'!$A$196:$H$286,8,FALSE)</f>
        <v>3.3226899268311572E-2</v>
      </c>
      <c r="T58" s="98"/>
      <c r="U58" s="51"/>
      <c r="V58" s="74">
        <f t="shared" si="13"/>
        <v>3.3226899268311572E-2</v>
      </c>
      <c r="W58" s="80"/>
      <c r="X58" s="50">
        <f t="shared" si="14"/>
        <v>3.3226899268311572E-2</v>
      </c>
      <c r="Y58" s="49">
        <v>0.01</v>
      </c>
      <c r="Z58" s="50">
        <f t="shared" si="15"/>
        <v>2.322689926831157E-2</v>
      </c>
      <c r="AA58" s="106"/>
      <c r="AB58" s="106" t="s">
        <v>241</v>
      </c>
      <c r="AD58" s="5">
        <f t="shared" si="9"/>
        <v>36</v>
      </c>
      <c r="AE58" s="48" t="str">
        <f t="shared" si="16"/>
        <v>UK</v>
      </c>
      <c r="AF58" s="62" t="str">
        <f t="shared" si="17"/>
        <v>-</v>
      </c>
      <c r="AG58" s="62" t="str">
        <f t="shared" si="18"/>
        <v>Life Science</v>
      </c>
      <c r="AH58" s="51">
        <v>0</v>
      </c>
      <c r="AI58" s="63">
        <f>VLOOKUP(AD58,'3yr IRR Exit Calc'!$AC$196:$AJ$286,8,FALSE)</f>
        <v>5.0797759070104531E-2</v>
      </c>
    </row>
    <row r="59" spans="2:47" x14ac:dyDescent="0.25">
      <c r="B59" s="40">
        <v>45671</v>
      </c>
      <c r="C59" s="48">
        <f t="shared" si="8"/>
        <v>37</v>
      </c>
      <c r="D59" s="48" t="s">
        <v>160</v>
      </c>
      <c r="E59" s="48" t="s">
        <v>219</v>
      </c>
      <c r="F59" s="48" t="s">
        <v>60</v>
      </c>
      <c r="G59" s="48" t="s">
        <v>101</v>
      </c>
      <c r="H59" s="49">
        <v>5.5E-2</v>
      </c>
      <c r="I59" s="49">
        <v>0.09</v>
      </c>
      <c r="J59" s="67">
        <f t="shared" si="12"/>
        <v>5.0050000000000004E-2</v>
      </c>
      <c r="K59" s="161">
        <v>-1E-3</v>
      </c>
      <c r="L59" s="162">
        <v>45677</v>
      </c>
      <c r="M59" s="221"/>
      <c r="N59" s="74">
        <f t="shared" si="10"/>
        <v>4.9050000000000003E-2</v>
      </c>
      <c r="O59" s="85">
        <v>0.02</v>
      </c>
      <c r="P59" s="49">
        <v>2.5000000000000001E-2</v>
      </c>
      <c r="Q59" s="49">
        <v>2.5000000000000001E-2</v>
      </c>
      <c r="R59" s="86" cm="1">
        <f t="array" ref="R59">(PRODUCT(1+O59:Q59)^(1/3))-1</f>
        <v>2.3330615938016663E-2</v>
      </c>
      <c r="S59" s="93">
        <f>VLOOKUP(C59,'3yr IRR Exit Calc'!$A$196:$H$286,8,FALSE)</f>
        <v>8.1038397552194663E-2</v>
      </c>
      <c r="T59" s="98"/>
      <c r="U59" s="51"/>
      <c r="V59" s="74">
        <f t="shared" si="13"/>
        <v>8.1038397552194663E-2</v>
      </c>
      <c r="W59" s="80"/>
      <c r="X59" s="50">
        <f t="shared" si="14"/>
        <v>8.1038397552194663E-2</v>
      </c>
      <c r="Y59" s="49">
        <v>0.01</v>
      </c>
      <c r="Z59" s="50">
        <f t="shared" si="15"/>
        <v>7.1038397552194668E-2</v>
      </c>
      <c r="AA59" s="106"/>
      <c r="AB59" s="106" t="s">
        <v>241</v>
      </c>
      <c r="AD59" s="5">
        <f t="shared" si="9"/>
        <v>37</v>
      </c>
      <c r="AE59" s="48" t="str">
        <f t="shared" si="16"/>
        <v>UK</v>
      </c>
      <c r="AF59" s="62" t="str">
        <f t="shared" si="17"/>
        <v>-</v>
      </c>
      <c r="AG59" s="62" t="str">
        <f t="shared" si="18"/>
        <v>Self Storage</v>
      </c>
      <c r="AH59" s="51">
        <v>0</v>
      </c>
      <c r="AI59" s="63">
        <f>VLOOKUP(AD59,'3yr IRR Exit Calc'!$AC$196:$AJ$286,8,FALSE)</f>
        <v>7.4462233791784627E-2</v>
      </c>
    </row>
    <row r="60" spans="2:47" x14ac:dyDescent="0.25">
      <c r="B60" s="40">
        <v>45671</v>
      </c>
      <c r="C60" s="48">
        <f t="shared" si="8"/>
        <v>38</v>
      </c>
      <c r="D60" s="48" t="s">
        <v>160</v>
      </c>
      <c r="E60" s="48" t="s">
        <v>219</v>
      </c>
      <c r="F60" s="48" t="s">
        <v>60</v>
      </c>
      <c r="G60" s="48" t="s">
        <v>182</v>
      </c>
      <c r="H60" s="49">
        <v>0.06</v>
      </c>
      <c r="I60" s="49">
        <v>0.11</v>
      </c>
      <c r="J60" s="67">
        <f t="shared" si="12"/>
        <v>5.3399999999999996E-2</v>
      </c>
      <c r="K60" s="161">
        <v>0</v>
      </c>
      <c r="L60" s="162">
        <v>45678</v>
      </c>
      <c r="M60" s="221"/>
      <c r="N60" s="74">
        <f t="shared" si="10"/>
        <v>5.3399999999999996E-2</v>
      </c>
      <c r="O60" s="85">
        <v>2.5000000000000001E-2</v>
      </c>
      <c r="P60" s="49">
        <v>2.5000000000000001E-2</v>
      </c>
      <c r="Q60" s="49">
        <v>2.4E-2</v>
      </c>
      <c r="R60" s="86" cm="1">
        <f t="array" ref="R60">(PRODUCT(1+O60:Q60)^(1/3))-1</f>
        <v>2.4666558206790423E-2</v>
      </c>
      <c r="S60" s="93">
        <f>VLOOKUP(C60,'3yr IRR Exit Calc'!$A$196:$H$286,8,FALSE)</f>
        <v>7.9401860835769389E-2</v>
      </c>
      <c r="T60" s="98">
        <v>0.2</v>
      </c>
      <c r="U60" s="51">
        <v>6.5000000000000002E-2</v>
      </c>
      <c r="V60" s="74">
        <f t="shared" si="13"/>
        <v>8.3002326044711736E-2</v>
      </c>
      <c r="W60" s="80"/>
      <c r="X60" s="50">
        <f t="shared" si="14"/>
        <v>8.3002326044711736E-2</v>
      </c>
      <c r="Y60" s="49">
        <v>8.9999999999999993E-3</v>
      </c>
      <c r="Z60" s="50">
        <f t="shared" si="15"/>
        <v>7.4002326044711741E-2</v>
      </c>
      <c r="AA60" s="106"/>
      <c r="AB60" s="106" t="s">
        <v>241</v>
      </c>
      <c r="AD60" s="5">
        <f t="shared" si="9"/>
        <v>38</v>
      </c>
      <c r="AE60" s="48" t="str">
        <f t="shared" si="16"/>
        <v>UK</v>
      </c>
      <c r="AF60" s="62" t="str">
        <f t="shared" si="17"/>
        <v>-</v>
      </c>
      <c r="AG60" s="62" t="str">
        <f t="shared" si="18"/>
        <v>Healthcare</v>
      </c>
      <c r="AH60" s="51">
        <v>0</v>
      </c>
      <c r="AI60" s="63">
        <f>VLOOKUP(AD60,'3yr IRR Exit Calc'!$AC$196:$AJ$286,8,FALSE)</f>
        <v>7.9401860835769389E-2</v>
      </c>
    </row>
    <row r="61" spans="2:47" x14ac:dyDescent="0.25">
      <c r="B61" s="40">
        <v>45671</v>
      </c>
      <c r="C61" s="48">
        <f t="shared" si="8"/>
        <v>39</v>
      </c>
      <c r="D61" s="48" t="s">
        <v>160</v>
      </c>
      <c r="E61" s="48" t="s">
        <v>160</v>
      </c>
      <c r="F61" s="48" t="s">
        <v>60</v>
      </c>
      <c r="G61" s="48" t="s">
        <v>237</v>
      </c>
      <c r="H61" s="49">
        <v>4.7500000000000001E-2</v>
      </c>
      <c r="I61" s="49">
        <v>0.2</v>
      </c>
      <c r="J61" s="67">
        <f t="shared" si="12"/>
        <v>3.8000000000000006E-2</v>
      </c>
      <c r="K61" s="85">
        <v>2E-3</v>
      </c>
      <c r="L61" s="162">
        <v>45679</v>
      </c>
      <c r="M61" s="221"/>
      <c r="N61" s="74">
        <f t="shared" si="10"/>
        <v>4.0000000000000008E-2</v>
      </c>
      <c r="O61" s="85">
        <v>2.5999999999999999E-2</v>
      </c>
      <c r="P61" s="49">
        <v>2.5000000000000001E-2</v>
      </c>
      <c r="Q61" s="49">
        <v>1.7999999999999999E-2</v>
      </c>
      <c r="R61" s="86" cm="1">
        <f t="array" ref="R61">(PRODUCT(1+O61:Q61)^(1/3))-1</f>
        <v>2.2993799465345965E-2</v>
      </c>
      <c r="S61" s="93">
        <f>VLOOKUP(C61,'3yr IRR Exit Calc'!$A$196:$H$286,8,FALSE)</f>
        <v>4.5286327621554046E-2</v>
      </c>
      <c r="T61" s="98">
        <v>0.25</v>
      </c>
      <c r="U61" s="51">
        <v>5.5E-2</v>
      </c>
      <c r="V61" s="74">
        <f t="shared" ref="V61:V70" si="19">+(S61-(T61*MAX($U$18,U61)))/(1-T61)</f>
        <v>4.2048436828738732E-2</v>
      </c>
      <c r="W61" s="80"/>
      <c r="X61" s="50">
        <f t="shared" ref="X61:X70" si="20">+V61+W61</f>
        <v>4.2048436828738732E-2</v>
      </c>
      <c r="Y61" s="49">
        <v>8.9999999999999993E-3</v>
      </c>
      <c r="Z61" s="50">
        <f t="shared" ref="Z61:Z70" si="21">+X61-Y61</f>
        <v>3.3048436828738731E-2</v>
      </c>
      <c r="AA61" s="106"/>
      <c r="AB61" s="106" t="s">
        <v>243</v>
      </c>
      <c r="AD61" s="5">
        <f t="shared" si="9"/>
        <v>39</v>
      </c>
      <c r="AE61" s="48" t="str">
        <f t="shared" si="16"/>
        <v>Europe</v>
      </c>
      <c r="AF61" s="62" t="str">
        <f t="shared" si="17"/>
        <v>-</v>
      </c>
      <c r="AG61" s="62" t="str">
        <f t="shared" si="18"/>
        <v>Off</v>
      </c>
      <c r="AH61" s="51">
        <v>0</v>
      </c>
      <c r="AI61" s="63">
        <f>VLOOKUP(AD61,'3yr IRR Exit Calc'!$AC$196:$AJ$286,8,FALSE)</f>
        <v>6.1970610259535652E-2</v>
      </c>
    </row>
    <row r="62" spans="2:47" x14ac:dyDescent="0.25">
      <c r="B62" s="40">
        <v>45671</v>
      </c>
      <c r="C62" s="48">
        <f t="shared" si="8"/>
        <v>40</v>
      </c>
      <c r="D62" s="48" t="s">
        <v>160</v>
      </c>
      <c r="E62" s="48" t="s">
        <v>160</v>
      </c>
      <c r="F62" s="48" t="s">
        <v>60</v>
      </c>
      <c r="G62" s="48" t="s">
        <v>238</v>
      </c>
      <c r="H62" s="49">
        <v>5.2999999999999999E-2</v>
      </c>
      <c r="I62" s="49">
        <v>0.16</v>
      </c>
      <c r="J62" s="67">
        <f t="shared" si="12"/>
        <v>4.4519999999999997E-2</v>
      </c>
      <c r="K62" s="85">
        <v>0</v>
      </c>
      <c r="L62" s="162">
        <v>45680</v>
      </c>
      <c r="M62" s="221"/>
      <c r="N62" s="74">
        <f t="shared" si="10"/>
        <v>4.4519999999999997E-2</v>
      </c>
      <c r="O62" s="85">
        <v>1.7999999999999999E-2</v>
      </c>
      <c r="P62" s="49">
        <v>0.02</v>
      </c>
      <c r="Q62" s="49">
        <v>2.4E-2</v>
      </c>
      <c r="R62" s="86" cm="1">
        <f t="array" ref="R62">(PRODUCT(1+O62:Q62)^(1/3))-1</f>
        <v>2.0663620437001207E-2</v>
      </c>
      <c r="S62" s="93">
        <f>VLOOKUP(C62,'3yr IRR Exit Calc'!$A$196:$H$286,8,FALSE)</f>
        <v>6.6012986921005545E-2</v>
      </c>
      <c r="T62" s="98">
        <v>0.25</v>
      </c>
      <c r="U62" s="51">
        <v>5.5E-2</v>
      </c>
      <c r="V62" s="74">
        <f t="shared" si="19"/>
        <v>6.9683982561340729E-2</v>
      </c>
      <c r="W62" s="80"/>
      <c r="X62" s="50">
        <f t="shared" si="20"/>
        <v>6.9683982561340729E-2</v>
      </c>
      <c r="Y62" s="49">
        <v>8.9999999999999993E-3</v>
      </c>
      <c r="Z62" s="50">
        <f t="shared" si="21"/>
        <v>6.0683982561340728E-2</v>
      </c>
      <c r="AA62" s="106"/>
      <c r="AB62" s="106" t="s">
        <v>243</v>
      </c>
      <c r="AD62" s="5">
        <f t="shared" si="9"/>
        <v>40</v>
      </c>
      <c r="AE62" s="48" t="str">
        <f t="shared" si="16"/>
        <v>Europe</v>
      </c>
      <c r="AF62" s="62" t="str">
        <f t="shared" si="17"/>
        <v>-</v>
      </c>
      <c r="AG62" s="62" t="str">
        <f t="shared" si="18"/>
        <v>Ret</v>
      </c>
      <c r="AH62" s="51">
        <v>0</v>
      </c>
      <c r="AI62" s="63">
        <f>VLOOKUP(AD62,'3yr IRR Exit Calc'!$AC$196:$AJ$286,8,FALSE)</f>
        <v>6.6012986921005545E-2</v>
      </c>
    </row>
    <row r="63" spans="2:47" x14ac:dyDescent="0.25">
      <c r="B63" s="40">
        <v>45671</v>
      </c>
      <c r="C63" s="48">
        <f t="shared" si="8"/>
        <v>41</v>
      </c>
      <c r="D63" s="48" t="s">
        <v>160</v>
      </c>
      <c r="E63" s="48" t="s">
        <v>160</v>
      </c>
      <c r="F63" s="48" t="s">
        <v>60</v>
      </c>
      <c r="G63" s="48" t="s">
        <v>239</v>
      </c>
      <c r="H63" s="49">
        <v>4.4999999999999998E-2</v>
      </c>
      <c r="I63" s="49">
        <v>0.18</v>
      </c>
      <c r="J63" s="67">
        <f t="shared" si="12"/>
        <v>3.6900000000000002E-2</v>
      </c>
      <c r="K63" s="85">
        <v>-1E-3</v>
      </c>
      <c r="L63" s="162">
        <v>45681</v>
      </c>
      <c r="M63" s="221"/>
      <c r="N63" s="74">
        <f t="shared" si="10"/>
        <v>3.5900000000000001E-2</v>
      </c>
      <c r="O63" s="85">
        <v>2.5000000000000001E-2</v>
      </c>
      <c r="P63" s="49">
        <v>2.9000000000000001E-2</v>
      </c>
      <c r="Q63" s="49">
        <v>3.1E-2</v>
      </c>
      <c r="R63" s="86" cm="1">
        <f t="array" ref="R63">(PRODUCT(1+O63:Q63)^(1/3))-1</f>
        <v>2.833030606478304E-2</v>
      </c>
      <c r="S63" s="93">
        <f>VLOOKUP(C63,'3yr IRR Exit Calc'!$A$196:$H$286,8,FALSE)</f>
        <v>7.5324904714453744E-2</v>
      </c>
      <c r="T63" s="98">
        <v>0.25</v>
      </c>
      <c r="U63" s="51">
        <v>5.5E-2</v>
      </c>
      <c r="V63" s="74">
        <f t="shared" si="19"/>
        <v>8.2099872952604999E-2</v>
      </c>
      <c r="W63" s="80"/>
      <c r="X63" s="50">
        <f t="shared" si="20"/>
        <v>8.2099872952604999E-2</v>
      </c>
      <c r="Y63" s="49">
        <v>8.9999999999999993E-3</v>
      </c>
      <c r="Z63" s="50">
        <f t="shared" si="21"/>
        <v>7.3099872952605005E-2</v>
      </c>
      <c r="AA63" s="106"/>
      <c r="AB63" s="106" t="s">
        <v>243</v>
      </c>
      <c r="AD63" s="5">
        <f t="shared" si="9"/>
        <v>41</v>
      </c>
      <c r="AE63" s="48" t="str">
        <f t="shared" si="16"/>
        <v>Europe</v>
      </c>
      <c r="AF63" s="62" t="str">
        <f t="shared" si="17"/>
        <v>-</v>
      </c>
      <c r="AG63" s="62" t="str">
        <f t="shared" si="18"/>
        <v>Res</v>
      </c>
      <c r="AH63" s="51">
        <v>0</v>
      </c>
      <c r="AI63" s="63">
        <f>VLOOKUP(AD63,'3yr IRR Exit Calc'!$AC$196:$AJ$286,8,FALSE)</f>
        <v>6.6200503640535313E-2</v>
      </c>
    </row>
    <row r="64" spans="2:47" x14ac:dyDescent="0.25">
      <c r="B64" s="40">
        <v>45671</v>
      </c>
      <c r="C64" s="48">
        <f t="shared" si="8"/>
        <v>42</v>
      </c>
      <c r="D64" s="48" t="s">
        <v>160</v>
      </c>
      <c r="E64" s="48" t="s">
        <v>160</v>
      </c>
      <c r="F64" s="48" t="s">
        <v>60</v>
      </c>
      <c r="G64" s="48" t="s">
        <v>240</v>
      </c>
      <c r="H64" s="49">
        <v>4.4999999999999998E-2</v>
      </c>
      <c r="I64" s="49">
        <v>0.13</v>
      </c>
      <c r="J64" s="67">
        <f t="shared" si="12"/>
        <v>3.9149999999999997E-2</v>
      </c>
      <c r="K64" s="85">
        <v>-1E-3</v>
      </c>
      <c r="L64" s="162">
        <v>45682</v>
      </c>
      <c r="M64" s="221"/>
      <c r="N64" s="74">
        <f t="shared" si="10"/>
        <v>3.8149999999999996E-2</v>
      </c>
      <c r="O64" s="85">
        <v>3.4000000000000002E-2</v>
      </c>
      <c r="P64" s="49">
        <v>3.1E-2</v>
      </c>
      <c r="Q64" s="49">
        <v>2.9000000000000001E-2</v>
      </c>
      <c r="R64" s="86" cm="1">
        <f t="array" ref="R64">(PRODUCT(1+O64:Q64)^(1/3))-1</f>
        <v>3.133128700662513E-2</v>
      </c>
      <c r="S64" s="93">
        <f>VLOOKUP(C64,'3yr IRR Exit Calc'!$A$196:$H$286,8,FALSE)</f>
        <v>8.0370813841865729E-2</v>
      </c>
      <c r="T64" s="98">
        <v>0.25</v>
      </c>
      <c r="U64" s="51">
        <v>5.5E-2</v>
      </c>
      <c r="V64" s="74">
        <f t="shared" si="19"/>
        <v>8.8827751789154308E-2</v>
      </c>
      <c r="W64" s="80"/>
      <c r="X64" s="50">
        <f t="shared" si="20"/>
        <v>8.8827751789154308E-2</v>
      </c>
      <c r="Y64" s="49">
        <v>8.9999999999999993E-3</v>
      </c>
      <c r="Z64" s="50">
        <f t="shared" si="21"/>
        <v>7.9827751789154314E-2</v>
      </c>
      <c r="AA64" s="106"/>
      <c r="AB64" s="106" t="s">
        <v>243</v>
      </c>
      <c r="AD64" s="5">
        <f t="shared" si="9"/>
        <v>42</v>
      </c>
      <c r="AE64" s="48" t="str">
        <f t="shared" si="16"/>
        <v>Europe</v>
      </c>
      <c r="AF64" s="62" t="str">
        <f t="shared" si="17"/>
        <v>-</v>
      </c>
      <c r="AG64" s="62" t="str">
        <f t="shared" si="18"/>
        <v>Ind</v>
      </c>
      <c r="AH64" s="51">
        <v>0</v>
      </c>
      <c r="AI64" s="63">
        <f>VLOOKUP(AD64,'3yr IRR Exit Calc'!$AC$196:$AJ$286,8,FALSE)</f>
        <v>7.177455865930904E-2</v>
      </c>
    </row>
    <row r="65" spans="2:35" x14ac:dyDescent="0.25">
      <c r="B65" s="40">
        <v>45671</v>
      </c>
      <c r="C65" s="48">
        <f t="shared" si="8"/>
        <v>43</v>
      </c>
      <c r="D65" s="48" t="s">
        <v>160</v>
      </c>
      <c r="E65" s="48" t="s">
        <v>160</v>
      </c>
      <c r="F65" s="48" t="s">
        <v>60</v>
      </c>
      <c r="G65" s="48" t="s">
        <v>37</v>
      </c>
      <c r="H65" s="49">
        <v>5.5E-2</v>
      </c>
      <c r="I65" s="49">
        <v>0.14000000000000001</v>
      </c>
      <c r="J65" s="67">
        <f t="shared" si="12"/>
        <v>4.7300000000000002E-2</v>
      </c>
      <c r="K65" s="85">
        <v>-2.5000000000000001E-3</v>
      </c>
      <c r="L65" s="162">
        <v>45683</v>
      </c>
      <c r="M65" s="221"/>
      <c r="N65" s="74">
        <f t="shared" si="10"/>
        <v>4.48E-2</v>
      </c>
      <c r="O65" s="85">
        <v>0.03</v>
      </c>
      <c r="P65" s="49">
        <v>0.03</v>
      </c>
      <c r="Q65" s="49">
        <v>2.5000000000000001E-2</v>
      </c>
      <c r="R65" s="86" cm="1">
        <f t="array" ref="R65">(PRODUCT(1+O65:Q65)^(1/3))-1</f>
        <v>2.8330629164966092E-2</v>
      </c>
      <c r="S65" s="93">
        <f>VLOOKUP(C65,'3yr IRR Exit Calc'!$A$196:$H$286,8,FALSE)</f>
        <v>9.4991364247393184E-2</v>
      </c>
      <c r="T65" s="98">
        <v>0.25</v>
      </c>
      <c r="U65" s="51">
        <v>5.5E-2</v>
      </c>
      <c r="V65" s="74">
        <f>+(S65-(T65*MAX($U$18,U65)))/(1-T65)</f>
        <v>0.10832181899652425</v>
      </c>
      <c r="W65" s="80"/>
      <c r="X65" s="50">
        <f t="shared" si="20"/>
        <v>0.10832181899652425</v>
      </c>
      <c r="Y65" s="49">
        <v>1.2500000000000001E-2</v>
      </c>
      <c r="Z65" s="50">
        <f t="shared" si="21"/>
        <v>9.5821818996524255E-2</v>
      </c>
      <c r="AA65" s="106"/>
      <c r="AB65" s="106" t="s">
        <v>242</v>
      </c>
      <c r="AD65" s="5">
        <f t="shared" si="9"/>
        <v>43</v>
      </c>
      <c r="AE65" s="48" t="str">
        <f t="shared" si="16"/>
        <v>Europe</v>
      </c>
      <c r="AF65" s="62" t="str">
        <f t="shared" si="17"/>
        <v>-</v>
      </c>
      <c r="AG65" s="62" t="str">
        <f t="shared" si="18"/>
        <v>Student Housing</v>
      </c>
      <c r="AH65" s="51">
        <v>0</v>
      </c>
      <c r="AI65" s="63">
        <f>VLOOKUP(AD65,'3yr IRR Exit Calc'!$AC$196:$AJ$286,8,FALSE)</f>
        <v>7.7050861612421029E-2</v>
      </c>
    </row>
    <row r="66" spans="2:35" x14ac:dyDescent="0.25">
      <c r="B66" s="40">
        <v>45671</v>
      </c>
      <c r="C66" s="48">
        <f t="shared" si="8"/>
        <v>44</v>
      </c>
      <c r="D66" s="48" t="s">
        <v>160</v>
      </c>
      <c r="E66" s="48" t="s">
        <v>160</v>
      </c>
      <c r="F66" s="48" t="s">
        <v>60</v>
      </c>
      <c r="G66" s="48" t="s">
        <v>35</v>
      </c>
      <c r="H66" s="49">
        <v>0.05</v>
      </c>
      <c r="I66" s="49">
        <v>0.12</v>
      </c>
      <c r="J66" s="67">
        <f t="shared" si="12"/>
        <v>4.4000000000000004E-2</v>
      </c>
      <c r="K66" s="85">
        <v>0</v>
      </c>
      <c r="L66" s="162">
        <v>45684</v>
      </c>
      <c r="M66" s="221"/>
      <c r="N66" s="74">
        <f t="shared" si="10"/>
        <v>4.4000000000000004E-2</v>
      </c>
      <c r="O66" s="85">
        <v>0.02</v>
      </c>
      <c r="P66" s="49">
        <v>0.02</v>
      </c>
      <c r="Q66" s="49">
        <v>0.02</v>
      </c>
      <c r="R66" s="86" cm="1">
        <f t="array" ref="R66">(PRODUCT(1+O66:Q66)^(1/3))-1</f>
        <v>2.0000000000000018E-2</v>
      </c>
      <c r="S66" s="93">
        <f>VLOOKUP(C66,'3yr IRR Exit Calc'!$A$196:$H$286,8,FALSE)</f>
        <v>6.4879999998692872E-2</v>
      </c>
      <c r="T66" s="98">
        <v>0.25</v>
      </c>
      <c r="U66" s="51">
        <v>5.5E-2</v>
      </c>
      <c r="V66" s="74">
        <f t="shared" si="19"/>
        <v>6.8173333331590494E-2</v>
      </c>
      <c r="W66" s="80"/>
      <c r="X66" s="50">
        <f t="shared" si="20"/>
        <v>6.8173333331590494E-2</v>
      </c>
      <c r="Y66" s="49">
        <v>1.2500000000000001E-2</v>
      </c>
      <c r="Z66" s="50">
        <f t="shared" si="21"/>
        <v>5.5673333331590497E-2</v>
      </c>
      <c r="AA66" s="106"/>
      <c r="AB66" s="106" t="s">
        <v>242</v>
      </c>
      <c r="AD66" s="5">
        <f t="shared" si="9"/>
        <v>44</v>
      </c>
      <c r="AE66" s="48" t="str">
        <f t="shared" si="16"/>
        <v>Europe</v>
      </c>
      <c r="AF66" s="62" t="str">
        <f t="shared" si="17"/>
        <v>-</v>
      </c>
      <c r="AG66" s="62" t="str">
        <f t="shared" si="18"/>
        <v>Life Science</v>
      </c>
      <c r="AH66" s="51">
        <v>0</v>
      </c>
      <c r="AI66" s="63">
        <f>VLOOKUP(AD66,'3yr IRR Exit Calc'!$AC$196:$AJ$286,8,FALSE)</f>
        <v>6.4879999998692872E-2</v>
      </c>
    </row>
    <row r="67" spans="2:35" x14ac:dyDescent="0.25">
      <c r="B67" s="40">
        <v>45671</v>
      </c>
      <c r="C67" s="48">
        <f t="shared" si="8"/>
        <v>45</v>
      </c>
      <c r="D67" s="48" t="s">
        <v>160</v>
      </c>
      <c r="E67" s="48" t="s">
        <v>160</v>
      </c>
      <c r="F67" s="48" t="s">
        <v>60</v>
      </c>
      <c r="G67" s="48" t="s">
        <v>101</v>
      </c>
      <c r="H67" s="49">
        <v>4.8000000000000001E-2</v>
      </c>
      <c r="I67" s="49">
        <v>0.1</v>
      </c>
      <c r="J67" s="67">
        <f t="shared" si="12"/>
        <v>4.3200000000000002E-2</v>
      </c>
      <c r="K67" s="85">
        <v>-1E-3</v>
      </c>
      <c r="L67" s="162">
        <v>45685</v>
      </c>
      <c r="M67" s="221"/>
      <c r="N67" s="74">
        <f t="shared" si="10"/>
        <v>4.2200000000000001E-2</v>
      </c>
      <c r="O67" s="85">
        <v>0.02</v>
      </c>
      <c r="P67" s="49">
        <v>0.02</v>
      </c>
      <c r="Q67" s="49">
        <v>2.5000000000000001E-2</v>
      </c>
      <c r="R67" s="86" cm="1">
        <f t="array" ref="R67">(PRODUCT(1+O67:Q67)^(1/3))-1</f>
        <v>2.1663950747395688E-2</v>
      </c>
      <c r="S67" s="93">
        <f>VLOOKUP(C67,'3yr IRR Exit Calc'!$A$196:$H$286,8,FALSE)</f>
        <v>7.3401634125956461E-2</v>
      </c>
      <c r="T67" s="98">
        <v>0.25</v>
      </c>
      <c r="U67" s="51">
        <v>5.5E-2</v>
      </c>
      <c r="V67" s="74">
        <f t="shared" si="19"/>
        <v>7.9535512167941955E-2</v>
      </c>
      <c r="W67" s="80"/>
      <c r="X67" s="50">
        <f t="shared" si="20"/>
        <v>7.9535512167941955E-2</v>
      </c>
      <c r="Y67" s="49">
        <v>1.2500000000000001E-2</v>
      </c>
      <c r="Z67" s="50">
        <f t="shared" si="21"/>
        <v>6.7035512167941957E-2</v>
      </c>
      <c r="AA67" s="106"/>
      <c r="AB67" s="106" t="s">
        <v>242</v>
      </c>
      <c r="AD67" s="5">
        <f t="shared" si="9"/>
        <v>45</v>
      </c>
      <c r="AE67" s="48" t="str">
        <f t="shared" si="16"/>
        <v>Europe</v>
      </c>
      <c r="AF67" s="62" t="str">
        <f t="shared" si="17"/>
        <v>-</v>
      </c>
      <c r="AG67" s="62" t="str">
        <f t="shared" si="18"/>
        <v>Self Storage</v>
      </c>
      <c r="AH67" s="51">
        <v>0</v>
      </c>
      <c r="AI67" s="63">
        <f>VLOOKUP(AD67,'3yr IRR Exit Calc'!$AC$196:$AJ$286,8,FALSE)</f>
        <v>6.5726999660198571E-2</v>
      </c>
    </row>
    <row r="68" spans="2:35" x14ac:dyDescent="0.25">
      <c r="B68" s="40">
        <v>45671</v>
      </c>
      <c r="C68" s="48">
        <f t="shared" si="8"/>
        <v>46</v>
      </c>
      <c r="D68" s="48" t="s">
        <v>160</v>
      </c>
      <c r="E68" s="48" t="s">
        <v>160</v>
      </c>
      <c r="F68" s="48" t="s">
        <v>60</v>
      </c>
      <c r="G68" s="48" t="s">
        <v>182</v>
      </c>
      <c r="H68" s="49">
        <v>6.0999999999999999E-2</v>
      </c>
      <c r="I68" s="49">
        <v>0.11</v>
      </c>
      <c r="J68" s="67">
        <f t="shared" si="12"/>
        <v>5.4289999999999998E-2</v>
      </c>
      <c r="K68" s="85">
        <v>0</v>
      </c>
      <c r="L68" s="162">
        <v>45686</v>
      </c>
      <c r="M68" s="221"/>
      <c r="N68" s="74">
        <f t="shared" si="10"/>
        <v>5.4289999999999998E-2</v>
      </c>
      <c r="O68" s="85">
        <v>1.4999999999999999E-2</v>
      </c>
      <c r="P68" s="49">
        <v>1.4999999999999999E-2</v>
      </c>
      <c r="Q68" s="49">
        <v>1.4999999999999999E-2</v>
      </c>
      <c r="R68" s="86" cm="1">
        <f t="array" ref="R68">(PRODUCT(1+O68:Q68)^(1/3))-1</f>
        <v>1.4999999999999902E-2</v>
      </c>
      <c r="S68" s="93">
        <f>VLOOKUP(C68,'3yr IRR Exit Calc'!$A$196:$H$286,8,FALSE)</f>
        <v>7.0104349999653426E-2</v>
      </c>
      <c r="T68" s="98">
        <v>0.25</v>
      </c>
      <c r="U68" s="51">
        <v>5.5E-2</v>
      </c>
      <c r="V68" s="74">
        <f t="shared" si="19"/>
        <v>7.5139133332871241E-2</v>
      </c>
      <c r="W68" s="80"/>
      <c r="X68" s="50">
        <f t="shared" si="20"/>
        <v>7.5139133332871241E-2</v>
      </c>
      <c r="Y68" s="49">
        <v>1.2500000000000001E-2</v>
      </c>
      <c r="Z68" s="50">
        <f t="shared" si="21"/>
        <v>6.2639133332871244E-2</v>
      </c>
      <c r="AA68" s="106"/>
      <c r="AB68" s="106" t="s">
        <v>242</v>
      </c>
      <c r="AD68" s="5">
        <f t="shared" si="9"/>
        <v>46</v>
      </c>
      <c r="AE68" s="48" t="str">
        <f t="shared" si="16"/>
        <v>Europe</v>
      </c>
      <c r="AF68" s="62" t="str">
        <f t="shared" si="17"/>
        <v>-</v>
      </c>
      <c r="AG68" s="62" t="str">
        <f t="shared" si="18"/>
        <v>Healthcare</v>
      </c>
      <c r="AH68" s="51">
        <v>0</v>
      </c>
      <c r="AI68" s="63">
        <f>VLOOKUP(AD68,'3yr IRR Exit Calc'!$AC$196:$AJ$286,8,FALSE)</f>
        <v>7.0104349999653426E-2</v>
      </c>
    </row>
    <row r="69" spans="2:35" x14ac:dyDescent="0.25">
      <c r="B69" s="40">
        <v>45671</v>
      </c>
      <c r="C69" s="48">
        <f t="shared" si="8"/>
        <v>47</v>
      </c>
      <c r="D69" s="48" t="s">
        <v>160</v>
      </c>
      <c r="E69" s="48" t="s">
        <v>160</v>
      </c>
      <c r="F69" s="48" t="s">
        <v>60</v>
      </c>
      <c r="G69" s="48" t="s">
        <v>9</v>
      </c>
      <c r="H69" s="49">
        <v>6.5000000000000002E-2</v>
      </c>
      <c r="I69" s="49">
        <v>0.22</v>
      </c>
      <c r="J69" s="67">
        <f t="shared" si="12"/>
        <v>5.0700000000000002E-2</v>
      </c>
      <c r="K69" s="73">
        <v>-2.5000000000000001E-3</v>
      </c>
      <c r="L69" s="162">
        <v>45673</v>
      </c>
      <c r="M69" s="221"/>
      <c r="N69" s="74">
        <f t="shared" si="10"/>
        <v>4.82E-2</v>
      </c>
      <c r="O69" s="85">
        <v>0.03</v>
      </c>
      <c r="P69" s="49">
        <v>0.03</v>
      </c>
      <c r="Q69" s="49">
        <v>0.03</v>
      </c>
      <c r="R69" s="86" cm="1">
        <f t="array" ref="R69">(PRODUCT(1+O69:Q69)^(1/3))-1</f>
        <v>3.0000000000000027E-2</v>
      </c>
      <c r="S69" s="93">
        <f>VLOOKUP(C69,'3yr IRR Exit Calc'!$A$196:$H$286,8,FALSE)</f>
        <v>9.8889086697399708E-2</v>
      </c>
      <c r="T69" s="98">
        <v>0.25</v>
      </c>
      <c r="U69" s="51">
        <v>5.5E-2</v>
      </c>
      <c r="V69" s="74">
        <f t="shared" si="19"/>
        <v>0.11351878226319961</v>
      </c>
      <c r="W69" s="80"/>
      <c r="X69" s="50">
        <f t="shared" si="20"/>
        <v>0.11351878226319961</v>
      </c>
      <c r="Y69" s="49">
        <v>1.2500000000000001E-2</v>
      </c>
      <c r="Z69" s="50">
        <f t="shared" si="21"/>
        <v>0.10101878226319962</v>
      </c>
      <c r="AA69" s="106"/>
      <c r="AB69" s="106" t="s">
        <v>242</v>
      </c>
      <c r="AD69" s="5">
        <f t="shared" si="9"/>
        <v>47</v>
      </c>
      <c r="AE69" s="48" t="str">
        <f t="shared" si="16"/>
        <v>Europe</v>
      </c>
      <c r="AF69" s="62" t="str">
        <f t="shared" si="17"/>
        <v>-</v>
      </c>
      <c r="AG69" s="62" t="str">
        <f t="shared" si="18"/>
        <v>Data Center</v>
      </c>
      <c r="AH69" s="51">
        <v>0</v>
      </c>
      <c r="AI69" s="63">
        <f>VLOOKUP(AD69,'3yr IRR Exit Calc'!$AC$196:$AJ$286,8,FALSE)</f>
        <v>8.2220999999993882E-2</v>
      </c>
    </row>
    <row r="70" spans="2:35" x14ac:dyDescent="0.25">
      <c r="B70" s="40">
        <v>45671</v>
      </c>
      <c r="C70" s="48">
        <f t="shared" si="8"/>
        <v>48</v>
      </c>
      <c r="D70" s="48" t="s">
        <v>160</v>
      </c>
      <c r="E70" s="48" t="s">
        <v>219</v>
      </c>
      <c r="F70" s="48" t="s">
        <v>60</v>
      </c>
      <c r="G70" s="48" t="s">
        <v>40</v>
      </c>
      <c r="H70" s="49">
        <v>6.5000000000000002E-2</v>
      </c>
      <c r="I70" s="49">
        <v>0.03</v>
      </c>
      <c r="J70" s="67">
        <f t="shared" si="12"/>
        <v>6.3049999999999995E-2</v>
      </c>
      <c r="K70" s="73">
        <v>1E-3</v>
      </c>
      <c r="L70" s="162">
        <v>45673</v>
      </c>
      <c r="M70" s="221"/>
      <c r="N70" s="74">
        <f t="shared" si="10"/>
        <v>6.4049999999999996E-2</v>
      </c>
      <c r="O70" s="85">
        <v>2.5000000000000001E-2</v>
      </c>
      <c r="P70" s="49">
        <v>0.02</v>
      </c>
      <c r="Q70" s="49">
        <v>0.02</v>
      </c>
      <c r="R70" s="86" cm="1">
        <f t="array" ref="R70">(PRODUCT(1+O70:Q70)^(1/3))-1</f>
        <v>2.1663950747395688E-2</v>
      </c>
      <c r="S70" s="93">
        <f>VLOOKUP(C70,'3yr IRR Exit Calc'!$A$196:$H$286,8,FALSE)</f>
        <v>8.1169961480693997E-2</v>
      </c>
      <c r="T70" s="98">
        <v>0</v>
      </c>
      <c r="U70" s="51"/>
      <c r="V70" s="74">
        <f t="shared" si="19"/>
        <v>8.1169961480693997E-2</v>
      </c>
      <c r="W70" s="80"/>
      <c r="X70" s="50">
        <f t="shared" si="20"/>
        <v>8.1169961480693997E-2</v>
      </c>
      <c r="Y70" s="49">
        <v>8.0000000000000002E-3</v>
      </c>
      <c r="Z70" s="50">
        <f t="shared" si="21"/>
        <v>7.316996148069399E-2</v>
      </c>
      <c r="AA70" s="106"/>
      <c r="AB70" s="106"/>
      <c r="AD70" s="5">
        <f t="shared" si="9"/>
        <v>48</v>
      </c>
      <c r="AE70" s="48" t="str">
        <f t="shared" si="16"/>
        <v>UK</v>
      </c>
      <c r="AF70" s="62" t="str">
        <f t="shared" si="17"/>
        <v>-</v>
      </c>
      <c r="AG70" s="62" t="str">
        <f t="shared" si="18"/>
        <v>Net Lease</v>
      </c>
      <c r="AH70" s="51">
        <v>0</v>
      </c>
      <c r="AI70" s="63">
        <f>VLOOKUP(AD70,'3yr IRR Exit Calc'!$AC$196:$AJ$286,8,FALSE)</f>
        <v>8.6189294477860612E-2</v>
      </c>
    </row>
    <row r="71" spans="2:35" x14ac:dyDescent="0.25">
      <c r="B71" s="40" t="s">
        <v>60</v>
      </c>
      <c r="C71" s="48">
        <f t="shared" si="8"/>
        <v>49</v>
      </c>
      <c r="D71" s="48" t="s">
        <v>160</v>
      </c>
      <c r="E71" s="48" t="s">
        <v>160</v>
      </c>
      <c r="F71" s="48"/>
      <c r="G71" s="48"/>
      <c r="H71" s="49"/>
      <c r="I71" s="49"/>
      <c r="J71" s="67"/>
      <c r="K71" s="73"/>
      <c r="L71" s="115"/>
      <c r="M71" s="222"/>
      <c r="N71" s="74"/>
      <c r="O71" s="85"/>
      <c r="P71" s="49"/>
      <c r="Q71" s="49"/>
      <c r="R71" s="86"/>
      <c r="S71" s="93"/>
      <c r="T71" s="98"/>
      <c r="U71" s="51"/>
      <c r="V71" s="74"/>
      <c r="W71" s="80"/>
      <c r="X71" s="50"/>
      <c r="Y71" s="50"/>
      <c r="Z71" s="50"/>
      <c r="AA71" s="106"/>
      <c r="AB71" s="106"/>
      <c r="AD71" s="5">
        <f t="shared" si="9"/>
        <v>49</v>
      </c>
      <c r="AE71" s="48" t="str">
        <f t="shared" si="16"/>
        <v>Europe</v>
      </c>
      <c r="AF71" s="62">
        <f t="shared" si="17"/>
        <v>0</v>
      </c>
      <c r="AG71" s="62">
        <f t="shared" si="18"/>
        <v>0</v>
      </c>
      <c r="AH71" s="51">
        <v>0</v>
      </c>
      <c r="AI71" s="63" t="e">
        <f>VLOOKUP(AD71,'3yr IRR Exit Calc'!$AC$196:$AJ$286,8,FALSE)</f>
        <v>#VALUE!</v>
      </c>
    </row>
    <row r="72" spans="2:35" x14ac:dyDescent="0.25">
      <c r="B72" s="40" t="s">
        <v>60</v>
      </c>
      <c r="C72" s="48">
        <f t="shared" si="8"/>
        <v>50</v>
      </c>
      <c r="D72" s="48" t="s">
        <v>160</v>
      </c>
      <c r="E72" s="48" t="s">
        <v>160</v>
      </c>
      <c r="F72" s="48"/>
      <c r="G72" s="48"/>
      <c r="H72" s="49"/>
      <c r="I72" s="49"/>
      <c r="J72" s="67"/>
      <c r="K72" s="73"/>
      <c r="L72" s="115"/>
      <c r="M72" s="222"/>
      <c r="N72" s="74"/>
      <c r="O72" s="85"/>
      <c r="P72" s="49"/>
      <c r="Q72" s="49"/>
      <c r="R72" s="86"/>
      <c r="S72" s="93"/>
      <c r="T72" s="98"/>
      <c r="U72" s="51"/>
      <c r="V72" s="74"/>
      <c r="W72" s="80"/>
      <c r="X72" s="50"/>
      <c r="Y72" s="50"/>
      <c r="Z72" s="50"/>
      <c r="AA72" s="106"/>
      <c r="AB72" s="106"/>
      <c r="AD72" s="5">
        <f t="shared" si="9"/>
        <v>50</v>
      </c>
      <c r="AE72" s="48" t="str">
        <f t="shared" si="16"/>
        <v>Europe</v>
      </c>
      <c r="AF72" s="62">
        <f t="shared" si="17"/>
        <v>0</v>
      </c>
      <c r="AG72" s="62">
        <f t="shared" si="18"/>
        <v>0</v>
      </c>
      <c r="AH72" s="51">
        <v>0</v>
      </c>
      <c r="AI72" s="63" t="e">
        <f>VLOOKUP(AD72,'3yr IRR Exit Calc'!$AC$196:$AJ$286,8,FALSE)</f>
        <v>#VALUE!</v>
      </c>
    </row>
    <row r="73" spans="2:35" x14ac:dyDescent="0.25">
      <c r="B73" s="40" t="s">
        <v>60</v>
      </c>
      <c r="C73" s="48">
        <f t="shared" si="8"/>
        <v>51</v>
      </c>
      <c r="D73" s="48" t="s">
        <v>160</v>
      </c>
      <c r="E73" s="48" t="s">
        <v>160</v>
      </c>
      <c r="F73" s="48"/>
      <c r="G73" s="48"/>
      <c r="H73" s="49"/>
      <c r="I73" s="49"/>
      <c r="J73" s="67"/>
      <c r="K73" s="73"/>
      <c r="L73" s="115"/>
      <c r="M73" s="222"/>
      <c r="N73" s="74"/>
      <c r="O73" s="85"/>
      <c r="P73" s="49"/>
      <c r="Q73" s="49"/>
      <c r="R73" s="86"/>
      <c r="S73" s="93"/>
      <c r="T73" s="98"/>
      <c r="U73" s="51"/>
      <c r="V73" s="74"/>
      <c r="W73" s="80"/>
      <c r="X73" s="50"/>
      <c r="Y73" s="50"/>
      <c r="Z73" s="50"/>
      <c r="AA73" s="106"/>
      <c r="AB73" s="106"/>
      <c r="AD73" s="5">
        <f t="shared" si="9"/>
        <v>51</v>
      </c>
      <c r="AE73" s="48" t="str">
        <f t="shared" si="16"/>
        <v>Europe</v>
      </c>
      <c r="AF73" s="62">
        <f t="shared" si="17"/>
        <v>0</v>
      </c>
      <c r="AG73" s="62">
        <f t="shared" si="18"/>
        <v>0</v>
      </c>
      <c r="AH73" s="51">
        <v>0</v>
      </c>
      <c r="AI73" s="63" t="e">
        <f>VLOOKUP(AD73,'3yr IRR Exit Calc'!$AC$196:$AJ$286,8,FALSE)</f>
        <v>#VALUE!</v>
      </c>
    </row>
    <row r="74" spans="2:35" x14ac:dyDescent="0.25">
      <c r="B74" s="40" t="s">
        <v>60</v>
      </c>
      <c r="C74" s="48">
        <f t="shared" si="8"/>
        <v>52</v>
      </c>
      <c r="D74" s="48" t="s">
        <v>160</v>
      </c>
      <c r="E74" s="48" t="s">
        <v>160</v>
      </c>
      <c r="F74" s="48"/>
      <c r="G74" s="48"/>
      <c r="H74" s="49"/>
      <c r="I74" s="49"/>
      <c r="J74" s="67"/>
      <c r="K74" s="73"/>
      <c r="L74" s="115"/>
      <c r="M74" s="222"/>
      <c r="N74" s="74"/>
      <c r="O74" s="85"/>
      <c r="P74" s="49"/>
      <c r="Q74" s="49"/>
      <c r="R74" s="86"/>
      <c r="S74" s="93"/>
      <c r="T74" s="98"/>
      <c r="U74" s="51"/>
      <c r="V74" s="74"/>
      <c r="W74" s="80"/>
      <c r="X74" s="50"/>
      <c r="Y74" s="50"/>
      <c r="Z74" s="50"/>
      <c r="AA74" s="106"/>
      <c r="AB74" s="106"/>
      <c r="AD74" s="5">
        <f t="shared" si="9"/>
        <v>52</v>
      </c>
      <c r="AE74" s="48" t="str">
        <f t="shared" si="16"/>
        <v>Europe</v>
      </c>
      <c r="AF74" s="62">
        <f t="shared" si="17"/>
        <v>0</v>
      </c>
      <c r="AG74" s="62">
        <f t="shared" si="18"/>
        <v>0</v>
      </c>
      <c r="AH74" s="51">
        <v>0</v>
      </c>
      <c r="AI74" s="63" t="e">
        <f>VLOOKUP(AD74,'3yr IRR Exit Calc'!$AC$196:$AJ$286,8,FALSE)</f>
        <v>#VALUE!</v>
      </c>
    </row>
    <row r="75" spans="2:35" x14ac:dyDescent="0.25">
      <c r="B75" s="40" t="s">
        <v>60</v>
      </c>
      <c r="C75" s="48">
        <f t="shared" si="8"/>
        <v>53</v>
      </c>
      <c r="D75" s="48" t="s">
        <v>160</v>
      </c>
      <c r="E75" s="48" t="s">
        <v>160</v>
      </c>
      <c r="F75" s="48"/>
      <c r="G75" s="48"/>
      <c r="H75" s="49"/>
      <c r="I75" s="49"/>
      <c r="J75" s="67"/>
      <c r="K75" s="73"/>
      <c r="L75" s="115"/>
      <c r="M75" s="222"/>
      <c r="N75" s="74"/>
      <c r="O75" s="85"/>
      <c r="P75" s="49"/>
      <c r="Q75" s="49"/>
      <c r="R75" s="86"/>
      <c r="S75" s="93"/>
      <c r="T75" s="98"/>
      <c r="U75" s="51"/>
      <c r="V75" s="74"/>
      <c r="W75" s="80"/>
      <c r="X75" s="50"/>
      <c r="Y75" s="50"/>
      <c r="Z75" s="50"/>
      <c r="AA75" s="106"/>
      <c r="AB75" s="106"/>
      <c r="AD75" s="5">
        <f t="shared" si="9"/>
        <v>53</v>
      </c>
      <c r="AE75" s="48" t="str">
        <f t="shared" si="16"/>
        <v>Europe</v>
      </c>
      <c r="AF75" s="62">
        <f t="shared" si="17"/>
        <v>0</v>
      </c>
      <c r="AG75" s="62">
        <f t="shared" si="18"/>
        <v>0</v>
      </c>
      <c r="AH75" s="51">
        <v>0</v>
      </c>
      <c r="AI75" s="63" t="e">
        <f>VLOOKUP(AD75,'3yr IRR Exit Calc'!$AC$196:$AJ$286,8,FALSE)</f>
        <v>#VALUE!</v>
      </c>
    </row>
    <row r="76" spans="2:35" x14ac:dyDescent="0.25">
      <c r="B76" s="40" t="s">
        <v>60</v>
      </c>
      <c r="C76" s="48">
        <f t="shared" si="8"/>
        <v>54</v>
      </c>
      <c r="D76" s="48" t="s">
        <v>160</v>
      </c>
      <c r="E76" s="48" t="s">
        <v>160</v>
      </c>
      <c r="F76" s="48"/>
      <c r="G76" s="48"/>
      <c r="H76" s="49"/>
      <c r="I76" s="49"/>
      <c r="J76" s="67"/>
      <c r="K76" s="73"/>
      <c r="L76" s="115"/>
      <c r="M76" s="222"/>
      <c r="N76" s="74"/>
      <c r="O76" s="85"/>
      <c r="P76" s="49"/>
      <c r="Q76" s="49"/>
      <c r="R76" s="86"/>
      <c r="S76" s="93"/>
      <c r="T76" s="98"/>
      <c r="U76" s="51"/>
      <c r="V76" s="74"/>
      <c r="W76" s="80"/>
      <c r="X76" s="50"/>
      <c r="Y76" s="50"/>
      <c r="Z76" s="50"/>
      <c r="AA76" s="106"/>
      <c r="AB76" s="106"/>
      <c r="AD76" s="5">
        <f t="shared" si="9"/>
        <v>54</v>
      </c>
      <c r="AE76" s="48" t="str">
        <f t="shared" si="16"/>
        <v>Europe</v>
      </c>
      <c r="AF76" s="62">
        <f t="shared" si="17"/>
        <v>0</v>
      </c>
      <c r="AG76" s="62">
        <f t="shared" si="18"/>
        <v>0</v>
      </c>
      <c r="AH76" s="51">
        <v>0</v>
      </c>
      <c r="AI76" s="63" t="e">
        <f>VLOOKUP(AD76,'3yr IRR Exit Calc'!$AC$196:$AJ$286,8,FALSE)</f>
        <v>#VALUE!</v>
      </c>
    </row>
    <row r="77" spans="2:35" x14ac:dyDescent="0.25">
      <c r="B77" s="40" t="s">
        <v>60</v>
      </c>
      <c r="C77" s="48">
        <f t="shared" si="8"/>
        <v>55</v>
      </c>
      <c r="D77" s="48" t="s">
        <v>160</v>
      </c>
      <c r="E77" s="48" t="s">
        <v>160</v>
      </c>
      <c r="F77" s="48"/>
      <c r="G77" s="48"/>
      <c r="H77" s="49"/>
      <c r="I77" s="49"/>
      <c r="J77" s="67"/>
      <c r="K77" s="73"/>
      <c r="L77" s="115"/>
      <c r="M77" s="222"/>
      <c r="N77" s="74"/>
      <c r="O77" s="85"/>
      <c r="P77" s="49"/>
      <c r="Q77" s="49"/>
      <c r="R77" s="86"/>
      <c r="S77" s="93"/>
      <c r="T77" s="98"/>
      <c r="U77" s="51"/>
      <c r="V77" s="74"/>
      <c r="W77" s="80"/>
      <c r="X77" s="50"/>
      <c r="Y77" s="50"/>
      <c r="Z77" s="50"/>
      <c r="AA77" s="106"/>
      <c r="AB77" s="106"/>
      <c r="AD77" s="5">
        <f t="shared" si="9"/>
        <v>55</v>
      </c>
      <c r="AE77" s="48" t="str">
        <f t="shared" si="16"/>
        <v>Europe</v>
      </c>
      <c r="AF77" s="62">
        <f t="shared" si="17"/>
        <v>0</v>
      </c>
      <c r="AG77" s="62">
        <f t="shared" si="18"/>
        <v>0</v>
      </c>
      <c r="AH77" s="51">
        <v>0</v>
      </c>
      <c r="AI77" s="63" t="e">
        <f>VLOOKUP(AD77,'3yr IRR Exit Calc'!$AC$196:$AJ$286,8,FALSE)</f>
        <v>#VALUE!</v>
      </c>
    </row>
    <row r="78" spans="2:35" x14ac:dyDescent="0.25">
      <c r="B78" s="40" t="s">
        <v>60</v>
      </c>
      <c r="C78" s="48">
        <f t="shared" si="8"/>
        <v>56</v>
      </c>
      <c r="D78" s="48" t="s">
        <v>160</v>
      </c>
      <c r="E78" s="48" t="s">
        <v>160</v>
      </c>
      <c r="F78" s="48"/>
      <c r="G78" s="48"/>
      <c r="H78" s="49"/>
      <c r="I78" s="49"/>
      <c r="J78" s="67"/>
      <c r="K78" s="73"/>
      <c r="L78" s="115"/>
      <c r="M78" s="222"/>
      <c r="N78" s="74"/>
      <c r="O78" s="85"/>
      <c r="P78" s="49"/>
      <c r="Q78" s="49"/>
      <c r="R78" s="86"/>
      <c r="S78" s="93"/>
      <c r="T78" s="98"/>
      <c r="U78" s="51"/>
      <c r="V78" s="74"/>
      <c r="W78" s="80"/>
      <c r="X78" s="50"/>
      <c r="Y78" s="50"/>
      <c r="Z78" s="50"/>
      <c r="AA78" s="106"/>
      <c r="AB78" s="106"/>
      <c r="AD78" s="5">
        <f t="shared" si="9"/>
        <v>56</v>
      </c>
      <c r="AE78" s="48" t="str">
        <f t="shared" si="16"/>
        <v>Europe</v>
      </c>
      <c r="AF78" s="62">
        <f t="shared" si="17"/>
        <v>0</v>
      </c>
      <c r="AG78" s="62">
        <f t="shared" si="18"/>
        <v>0</v>
      </c>
      <c r="AH78" s="51">
        <v>0</v>
      </c>
      <c r="AI78" s="63" t="e">
        <f>VLOOKUP(AD78,'3yr IRR Exit Calc'!$AC$196:$AJ$286,8,FALSE)</f>
        <v>#VALUE!</v>
      </c>
    </row>
    <row r="79" spans="2:35" x14ac:dyDescent="0.25">
      <c r="B79" s="40" t="s">
        <v>60</v>
      </c>
      <c r="C79" s="48">
        <f t="shared" si="8"/>
        <v>57</v>
      </c>
      <c r="D79" s="48" t="s">
        <v>160</v>
      </c>
      <c r="E79" s="48" t="s">
        <v>160</v>
      </c>
      <c r="F79" s="48"/>
      <c r="G79" s="48"/>
      <c r="H79" s="49"/>
      <c r="I79" s="49"/>
      <c r="J79" s="67"/>
      <c r="K79" s="73"/>
      <c r="L79" s="115"/>
      <c r="M79" s="222"/>
      <c r="N79" s="74"/>
      <c r="O79" s="85"/>
      <c r="P79" s="49"/>
      <c r="Q79" s="49"/>
      <c r="R79" s="86"/>
      <c r="S79" s="93"/>
      <c r="T79" s="98"/>
      <c r="U79" s="51"/>
      <c r="V79" s="74"/>
      <c r="W79" s="80"/>
      <c r="X79" s="50"/>
      <c r="Y79" s="50"/>
      <c r="Z79" s="50"/>
      <c r="AA79" s="106"/>
      <c r="AB79" s="106"/>
      <c r="AD79" s="5">
        <f t="shared" si="9"/>
        <v>57</v>
      </c>
      <c r="AE79" s="48" t="str">
        <f t="shared" si="16"/>
        <v>Europe</v>
      </c>
      <c r="AF79" s="62">
        <f t="shared" si="17"/>
        <v>0</v>
      </c>
      <c r="AG79" s="62">
        <f t="shared" si="18"/>
        <v>0</v>
      </c>
      <c r="AH79" s="51">
        <v>0</v>
      </c>
      <c r="AI79" s="63" t="e">
        <f>VLOOKUP(AD79,'3yr IRR Exit Calc'!$AC$196:$AJ$286,8,FALSE)</f>
        <v>#VALUE!</v>
      </c>
    </row>
    <row r="80" spans="2:35" x14ac:dyDescent="0.25">
      <c r="B80" s="40" t="s">
        <v>60</v>
      </c>
      <c r="C80" s="48">
        <f t="shared" si="8"/>
        <v>58</v>
      </c>
      <c r="D80" s="48" t="s">
        <v>160</v>
      </c>
      <c r="E80" s="48" t="s">
        <v>160</v>
      </c>
      <c r="F80" s="48"/>
      <c r="G80" s="48"/>
      <c r="H80" s="49"/>
      <c r="I80" s="49"/>
      <c r="J80" s="67"/>
      <c r="K80" s="73"/>
      <c r="L80" s="115"/>
      <c r="M80" s="222"/>
      <c r="N80" s="74"/>
      <c r="O80" s="85"/>
      <c r="P80" s="49"/>
      <c r="Q80" s="49"/>
      <c r="R80" s="86"/>
      <c r="S80" s="93"/>
      <c r="T80" s="98"/>
      <c r="U80" s="51"/>
      <c r="V80" s="74"/>
      <c r="W80" s="80"/>
      <c r="X80" s="50"/>
      <c r="Y80" s="50"/>
      <c r="Z80" s="50"/>
      <c r="AA80" s="106"/>
      <c r="AB80" s="106"/>
      <c r="AD80" s="5">
        <f t="shared" si="9"/>
        <v>58</v>
      </c>
      <c r="AE80" s="48" t="str">
        <f t="shared" si="16"/>
        <v>Europe</v>
      </c>
      <c r="AF80" s="62">
        <f t="shared" si="17"/>
        <v>0</v>
      </c>
      <c r="AG80" s="62">
        <f t="shared" si="18"/>
        <v>0</v>
      </c>
      <c r="AH80" s="51">
        <v>0</v>
      </c>
      <c r="AI80" s="63" t="e">
        <f>VLOOKUP(AD80,'3yr IRR Exit Calc'!$AC$196:$AJ$286,8,FALSE)</f>
        <v>#VALUE!</v>
      </c>
    </row>
    <row r="81" spans="2:35" x14ac:dyDescent="0.25">
      <c r="B81" s="40" t="s">
        <v>60</v>
      </c>
      <c r="C81" s="48">
        <f t="shared" si="8"/>
        <v>59</v>
      </c>
      <c r="D81" s="48" t="s">
        <v>160</v>
      </c>
      <c r="E81" s="48" t="s">
        <v>160</v>
      </c>
      <c r="F81" s="48"/>
      <c r="G81" s="48"/>
      <c r="H81" s="49"/>
      <c r="I81" s="49"/>
      <c r="J81" s="67"/>
      <c r="K81" s="73"/>
      <c r="L81" s="115"/>
      <c r="M81" s="222"/>
      <c r="N81" s="74"/>
      <c r="O81" s="85"/>
      <c r="P81" s="49"/>
      <c r="Q81" s="49"/>
      <c r="R81" s="86"/>
      <c r="S81" s="93"/>
      <c r="T81" s="98"/>
      <c r="U81" s="51"/>
      <c r="V81" s="74"/>
      <c r="W81" s="80"/>
      <c r="X81" s="50"/>
      <c r="Y81" s="50"/>
      <c r="Z81" s="50"/>
      <c r="AA81" s="106"/>
      <c r="AB81" s="106"/>
      <c r="AD81" s="5">
        <f t="shared" si="9"/>
        <v>59</v>
      </c>
      <c r="AE81" s="48" t="str">
        <f t="shared" si="16"/>
        <v>Europe</v>
      </c>
      <c r="AF81" s="62">
        <f t="shared" si="17"/>
        <v>0</v>
      </c>
      <c r="AG81" s="62">
        <f t="shared" si="18"/>
        <v>0</v>
      </c>
      <c r="AH81" s="51">
        <v>0</v>
      </c>
      <c r="AI81" s="63" t="e">
        <f>VLOOKUP(AD81,'3yr IRR Exit Calc'!$AC$196:$AJ$286,8,FALSE)</f>
        <v>#VALUE!</v>
      </c>
    </row>
    <row r="82" spans="2:35" x14ac:dyDescent="0.25">
      <c r="B82" s="40" t="s">
        <v>60</v>
      </c>
      <c r="C82" s="48">
        <f t="shared" si="8"/>
        <v>60</v>
      </c>
      <c r="D82" s="48" t="s">
        <v>160</v>
      </c>
      <c r="E82" s="48" t="s">
        <v>160</v>
      </c>
      <c r="F82" s="48"/>
      <c r="G82" s="48"/>
      <c r="H82" s="49"/>
      <c r="I82" s="49"/>
      <c r="J82" s="67"/>
      <c r="K82" s="73"/>
      <c r="L82" s="115"/>
      <c r="M82" s="222"/>
      <c r="N82" s="74"/>
      <c r="O82" s="85"/>
      <c r="P82" s="49"/>
      <c r="Q82" s="49"/>
      <c r="R82" s="86"/>
      <c r="S82" s="93"/>
      <c r="T82" s="98"/>
      <c r="U82" s="51"/>
      <c r="V82" s="74"/>
      <c r="W82" s="80"/>
      <c r="X82" s="50"/>
      <c r="Y82" s="50"/>
      <c r="Z82" s="50"/>
      <c r="AA82" s="106"/>
      <c r="AB82" s="106"/>
      <c r="AD82" s="5">
        <f t="shared" si="9"/>
        <v>60</v>
      </c>
      <c r="AE82" s="48" t="str">
        <f t="shared" si="16"/>
        <v>Europe</v>
      </c>
      <c r="AF82" s="62">
        <f t="shared" si="17"/>
        <v>0</v>
      </c>
      <c r="AG82" s="62">
        <f t="shared" si="18"/>
        <v>0</v>
      </c>
      <c r="AH82" s="51">
        <v>0</v>
      </c>
      <c r="AI82" s="63" t="e">
        <f>VLOOKUP(AD82,'3yr IRR Exit Calc'!$AC$196:$AJ$286,8,FALSE)</f>
        <v>#VALUE!</v>
      </c>
    </row>
    <row r="83" spans="2:35" x14ac:dyDescent="0.25">
      <c r="B83" s="40">
        <v>45565</v>
      </c>
      <c r="C83" s="52">
        <f t="shared" si="8"/>
        <v>61</v>
      </c>
      <c r="D83" s="52" t="s">
        <v>73</v>
      </c>
      <c r="E83" s="52" t="s">
        <v>166</v>
      </c>
      <c r="F83" s="52" t="s">
        <v>167</v>
      </c>
      <c r="G83" s="52" t="s">
        <v>6</v>
      </c>
      <c r="H83" s="189">
        <v>5.57E-2</v>
      </c>
      <c r="I83" s="190">
        <v>0.12</v>
      </c>
      <c r="J83" s="68">
        <f t="shared" ref="J83:J111" si="22">H83*(1-I83)</f>
        <v>4.9015999999999997E-2</v>
      </c>
      <c r="K83" s="75"/>
      <c r="L83" s="116"/>
      <c r="M83" s="223"/>
      <c r="N83" s="76">
        <f>+J83+K83</f>
        <v>4.9015999999999997E-2</v>
      </c>
      <c r="O83" s="87">
        <v>0.03</v>
      </c>
      <c r="P83" s="54">
        <v>3.5000000000000003E-2</v>
      </c>
      <c r="Q83" s="54">
        <v>3.2500000000000001E-2</v>
      </c>
      <c r="R83" s="88" cm="1">
        <f t="array" ref="R83">(PRODUCT(1+O83:Q83)^(1/3))-1</f>
        <v>3.2497982239801715E-2</v>
      </c>
      <c r="S83" s="94">
        <f>VLOOKUP(C83,'3yr IRR Exit Calc'!$A$196:$H$286,8,FALSE)</f>
        <v>8.3064090469614715E-2</v>
      </c>
      <c r="T83" s="99"/>
      <c r="U83" s="53"/>
      <c r="V83" s="76"/>
      <c r="W83" s="81"/>
      <c r="X83" s="55"/>
      <c r="Y83" s="55"/>
      <c r="Z83" s="55"/>
      <c r="AA83" s="107" t="s">
        <v>185</v>
      </c>
      <c r="AB83" s="107"/>
      <c r="AD83" s="5">
        <f t="shared" si="9"/>
        <v>61</v>
      </c>
      <c r="AE83" s="52" t="str">
        <f t="shared" si="16"/>
        <v>Australia</v>
      </c>
      <c r="AF83" s="64" t="str">
        <f t="shared" si="17"/>
        <v>Sydney</v>
      </c>
      <c r="AG83" s="64" t="str">
        <f t="shared" si="18"/>
        <v>Industrial</v>
      </c>
      <c r="AH83" s="53">
        <v>0</v>
      </c>
      <c r="AI83" s="65">
        <f>VLOOKUP(AD83,'3yr IRR Exit Calc'!$AC$196:$AJ$286,8,FALSE)</f>
        <v>8.3064090469614715E-2</v>
      </c>
    </row>
    <row r="84" spans="2:35" x14ac:dyDescent="0.25">
      <c r="B84" s="40">
        <v>45565</v>
      </c>
      <c r="C84" s="52">
        <f t="shared" si="8"/>
        <v>62</v>
      </c>
      <c r="D84" s="52" t="s">
        <v>73</v>
      </c>
      <c r="E84" s="52" t="s">
        <v>166</v>
      </c>
      <c r="F84" s="52" t="s">
        <v>168</v>
      </c>
      <c r="G84" s="52" t="s">
        <v>6</v>
      </c>
      <c r="H84" s="189">
        <v>5.6300000000000003E-2</v>
      </c>
      <c r="I84" s="190">
        <v>0.12</v>
      </c>
      <c r="J84" s="68">
        <f t="shared" si="22"/>
        <v>4.9544000000000005E-2</v>
      </c>
      <c r="K84" s="75"/>
      <c r="L84" s="116"/>
      <c r="M84" s="223"/>
      <c r="N84" s="76">
        <f>+J84+K84</f>
        <v>4.9544000000000005E-2</v>
      </c>
      <c r="O84" s="87">
        <v>0.03</v>
      </c>
      <c r="P84" s="54">
        <v>0.03</v>
      </c>
      <c r="Q84" s="54">
        <v>2.5000000000000001E-2</v>
      </c>
      <c r="R84" s="88" cm="1">
        <f t="array" ref="R84">(PRODUCT(1+O84:Q84)^(1/3))-1</f>
        <v>2.8330629164966092E-2</v>
      </c>
      <c r="S84" s="94">
        <f>VLOOKUP(C84,'3yr IRR Exit Calc'!$A$196:$H$286,8,FALSE)</f>
        <v>7.9362296318776782E-2</v>
      </c>
      <c r="T84" s="99"/>
      <c r="U84" s="53"/>
      <c r="V84" s="76"/>
      <c r="W84" s="81"/>
      <c r="X84" s="55"/>
      <c r="Y84" s="55"/>
      <c r="Z84" s="55"/>
      <c r="AA84" s="107" t="s">
        <v>185</v>
      </c>
      <c r="AB84" s="107"/>
      <c r="AD84" s="5">
        <f t="shared" si="9"/>
        <v>62</v>
      </c>
      <c r="AE84" s="52" t="str">
        <f t="shared" si="16"/>
        <v>Australia</v>
      </c>
      <c r="AF84" s="64" t="str">
        <f t="shared" si="17"/>
        <v>Melbourne</v>
      </c>
      <c r="AG84" s="64" t="str">
        <f t="shared" si="18"/>
        <v>Industrial</v>
      </c>
      <c r="AH84" s="53">
        <v>0</v>
      </c>
      <c r="AI84" s="65">
        <f>VLOOKUP(AD84,'3yr IRR Exit Calc'!$AC$196:$AJ$286,8,FALSE)</f>
        <v>7.9362296318776782E-2</v>
      </c>
    </row>
    <row r="85" spans="2:35" x14ac:dyDescent="0.25">
      <c r="B85" s="40">
        <v>45565</v>
      </c>
      <c r="C85" s="52">
        <f t="shared" si="8"/>
        <v>63</v>
      </c>
      <c r="D85" s="52" t="s">
        <v>73</v>
      </c>
      <c r="E85" s="52" t="s">
        <v>166</v>
      </c>
      <c r="F85" s="52" t="s">
        <v>169</v>
      </c>
      <c r="G85" s="52" t="s">
        <v>6</v>
      </c>
      <c r="H85" s="189">
        <v>5.7500000000000002E-2</v>
      </c>
      <c r="I85" s="190">
        <v>0.12</v>
      </c>
      <c r="J85" s="68">
        <f t="shared" si="22"/>
        <v>5.0599999999999999E-2</v>
      </c>
      <c r="K85" s="75"/>
      <c r="L85" s="116"/>
      <c r="M85" s="223"/>
      <c r="N85" s="76">
        <f>+J85+K85</f>
        <v>5.0599999999999999E-2</v>
      </c>
      <c r="O85" s="87">
        <v>2.5000000000000001E-2</v>
      </c>
      <c r="P85" s="54">
        <v>2.5000000000000001E-2</v>
      </c>
      <c r="Q85" s="54">
        <v>2.5000000000000001E-2</v>
      </c>
      <c r="R85" s="88" cm="1">
        <f t="array" ref="R85">(PRODUCT(1+O85:Q85)^(1/3))-1</f>
        <v>2.4999999999999911E-2</v>
      </c>
      <c r="S85" s="94">
        <f>VLOOKUP(C85,'3yr IRR Exit Calc'!$A$196:$H$286,8,FALSE)</f>
        <v>7.686499999995311E-2</v>
      </c>
      <c r="T85" s="99"/>
      <c r="U85" s="53"/>
      <c r="V85" s="76"/>
      <c r="W85" s="81"/>
      <c r="X85" s="55"/>
      <c r="Y85" s="55"/>
      <c r="Z85" s="55"/>
      <c r="AA85" s="107" t="s">
        <v>185</v>
      </c>
      <c r="AB85" s="107"/>
      <c r="AD85" s="5">
        <f t="shared" si="9"/>
        <v>63</v>
      </c>
      <c r="AE85" s="52" t="str">
        <f t="shared" si="16"/>
        <v>Australia</v>
      </c>
      <c r="AF85" s="64" t="str">
        <f t="shared" si="17"/>
        <v>Brisbane</v>
      </c>
      <c r="AG85" s="64" t="str">
        <f t="shared" si="18"/>
        <v>Industrial</v>
      </c>
      <c r="AH85" s="53">
        <v>0</v>
      </c>
      <c r="AI85" s="65">
        <f>VLOOKUP(AD85,'3yr IRR Exit Calc'!$AC$196:$AJ$286,8,FALSE)</f>
        <v>7.686499999995311E-2</v>
      </c>
    </row>
    <row r="86" spans="2:35" x14ac:dyDescent="0.25">
      <c r="B86" s="40">
        <v>45565</v>
      </c>
      <c r="C86" s="52">
        <f t="shared" si="8"/>
        <v>64</v>
      </c>
      <c r="D86" s="52"/>
      <c r="E86" s="52"/>
      <c r="F86" s="52"/>
      <c r="G86" s="52"/>
      <c r="H86" s="53"/>
      <c r="I86" s="54"/>
      <c r="J86" s="68"/>
      <c r="K86" s="75"/>
      <c r="L86" s="116"/>
      <c r="M86" s="223"/>
      <c r="N86" s="76"/>
      <c r="O86" s="87"/>
      <c r="P86" s="54"/>
      <c r="Q86" s="54"/>
      <c r="R86" s="88"/>
      <c r="S86" s="94"/>
      <c r="T86" s="99"/>
      <c r="U86" s="53"/>
      <c r="V86" s="76"/>
      <c r="W86" s="81"/>
      <c r="X86" s="55"/>
      <c r="Y86" s="55"/>
      <c r="Z86" s="55"/>
      <c r="AA86" s="107" t="s">
        <v>185</v>
      </c>
      <c r="AB86" s="107"/>
      <c r="AD86" s="5">
        <f t="shared" si="9"/>
        <v>64</v>
      </c>
      <c r="AE86" s="52">
        <f t="shared" si="16"/>
        <v>0</v>
      </c>
      <c r="AF86" s="64">
        <f t="shared" si="17"/>
        <v>0</v>
      </c>
      <c r="AG86" s="64">
        <f t="shared" si="18"/>
        <v>0</v>
      </c>
      <c r="AH86" s="53">
        <v>0</v>
      </c>
      <c r="AI86" s="65" t="e">
        <f>VLOOKUP(AD86,'3yr IRR Exit Calc'!$AC$196:$AJ$286,8,FALSE)</f>
        <v>#VALUE!</v>
      </c>
    </row>
    <row r="87" spans="2:35" x14ac:dyDescent="0.25">
      <c r="B87" s="40">
        <v>45565</v>
      </c>
      <c r="C87" s="52">
        <f t="shared" si="8"/>
        <v>65</v>
      </c>
      <c r="D87" s="52"/>
      <c r="E87" s="52"/>
      <c r="F87" s="52"/>
      <c r="G87" s="52"/>
      <c r="H87" s="53"/>
      <c r="I87" s="54"/>
      <c r="J87" s="68"/>
      <c r="K87" s="75"/>
      <c r="L87" s="116"/>
      <c r="M87" s="223"/>
      <c r="N87" s="76"/>
      <c r="O87" s="87"/>
      <c r="P87" s="54"/>
      <c r="Q87" s="54"/>
      <c r="R87" s="88"/>
      <c r="S87" s="94"/>
      <c r="T87" s="99"/>
      <c r="U87" s="53"/>
      <c r="V87" s="76"/>
      <c r="W87" s="81"/>
      <c r="X87" s="55"/>
      <c r="Y87" s="55"/>
      <c r="Z87" s="55"/>
      <c r="AA87" s="107" t="s">
        <v>185</v>
      </c>
      <c r="AB87" s="107"/>
      <c r="AD87" s="5">
        <f t="shared" si="9"/>
        <v>65</v>
      </c>
      <c r="AE87" s="52">
        <f t="shared" ref="AE87:AE112" si="23">+E87</f>
        <v>0</v>
      </c>
      <c r="AF87" s="64">
        <f t="shared" ref="AF87:AF112" si="24">+F87</f>
        <v>0</v>
      </c>
      <c r="AG87" s="64">
        <f t="shared" ref="AG87:AG112" si="25">+G87</f>
        <v>0</v>
      </c>
      <c r="AH87" s="53">
        <v>0</v>
      </c>
      <c r="AI87" s="65" t="e">
        <f>VLOOKUP(AD87,'3yr IRR Exit Calc'!$AC$196:$AJ$286,8,FALSE)</f>
        <v>#VALUE!</v>
      </c>
    </row>
    <row r="88" spans="2:35" x14ac:dyDescent="0.25">
      <c r="B88" s="40">
        <v>45565</v>
      </c>
      <c r="C88" s="52">
        <f t="shared" si="8"/>
        <v>66</v>
      </c>
      <c r="D88" s="52"/>
      <c r="E88" s="52"/>
      <c r="F88" s="52"/>
      <c r="G88" s="52"/>
      <c r="H88" s="53"/>
      <c r="I88" s="54"/>
      <c r="J88" s="68"/>
      <c r="K88" s="75"/>
      <c r="L88" s="116"/>
      <c r="M88" s="223"/>
      <c r="N88" s="76"/>
      <c r="O88" s="87"/>
      <c r="P88" s="54"/>
      <c r="Q88" s="54"/>
      <c r="R88" s="88"/>
      <c r="S88" s="94"/>
      <c r="T88" s="99"/>
      <c r="U88" s="53"/>
      <c r="V88" s="76"/>
      <c r="W88" s="81"/>
      <c r="X88" s="55"/>
      <c r="Y88" s="55"/>
      <c r="Z88" s="55"/>
      <c r="AA88" s="107" t="s">
        <v>185</v>
      </c>
      <c r="AB88" s="107"/>
      <c r="AD88" s="5">
        <f t="shared" si="9"/>
        <v>66</v>
      </c>
      <c r="AE88" s="52">
        <f t="shared" si="23"/>
        <v>0</v>
      </c>
      <c r="AF88" s="64">
        <f t="shared" si="24"/>
        <v>0</v>
      </c>
      <c r="AG88" s="64">
        <f t="shared" si="25"/>
        <v>0</v>
      </c>
      <c r="AH88" s="53">
        <v>0</v>
      </c>
      <c r="AI88" s="65" t="e">
        <f>VLOOKUP(AD88,'3yr IRR Exit Calc'!$AC$196:$AJ$286,8,FALSE)</f>
        <v>#VALUE!</v>
      </c>
    </row>
    <row r="89" spans="2:35" x14ac:dyDescent="0.25">
      <c r="B89" s="40">
        <v>45565</v>
      </c>
      <c r="C89" s="52">
        <f t="shared" si="8"/>
        <v>67</v>
      </c>
      <c r="D89" s="52" t="s">
        <v>73</v>
      </c>
      <c r="E89" s="52" t="s">
        <v>170</v>
      </c>
      <c r="F89" s="52" t="s">
        <v>171</v>
      </c>
      <c r="G89" s="52" t="s">
        <v>6</v>
      </c>
      <c r="H89" s="53">
        <v>3.6000000000000004E-2</v>
      </c>
      <c r="I89" s="190">
        <v>0.125</v>
      </c>
      <c r="J89" s="68">
        <f t="shared" si="22"/>
        <v>3.15E-2</v>
      </c>
      <c r="K89" s="75"/>
      <c r="L89" s="116"/>
      <c r="M89" s="223"/>
      <c r="N89" s="76">
        <f t="shared" ref="N89:N95" si="26">+J89+K89</f>
        <v>3.15E-2</v>
      </c>
      <c r="O89" s="87">
        <v>0.02</v>
      </c>
      <c r="P89" s="54">
        <v>2.5000000000000001E-2</v>
      </c>
      <c r="Q89" s="54">
        <v>0.02</v>
      </c>
      <c r="R89" s="88" cm="1">
        <f t="array" ref="R89">(PRODUCT(1+O89:Q89)^(1/3))-1</f>
        <v>2.1663950747395688E-2</v>
      </c>
      <c r="S89" s="94">
        <f>VLOOKUP(C89,'3yr IRR Exit Calc'!$A$196:$H$286,8,FALSE)</f>
        <v>5.3845843522073222E-2</v>
      </c>
      <c r="T89" s="99"/>
      <c r="U89" s="53"/>
      <c r="V89" s="76"/>
      <c r="W89" s="81"/>
      <c r="X89" s="55"/>
      <c r="Y89" s="55"/>
      <c r="Z89" s="55"/>
      <c r="AA89" s="107" t="s">
        <v>185</v>
      </c>
      <c r="AB89" s="107"/>
      <c r="AD89" s="5">
        <f t="shared" ref="AD89:AD112" si="27">+AD88+1</f>
        <v>67</v>
      </c>
      <c r="AE89" s="52" t="str">
        <f t="shared" si="23"/>
        <v>Japan</v>
      </c>
      <c r="AF89" s="64" t="str">
        <f t="shared" si="24"/>
        <v>Greater Tokyo</v>
      </c>
      <c r="AG89" s="64" t="str">
        <f t="shared" si="25"/>
        <v>Industrial</v>
      </c>
      <c r="AH89" s="53">
        <v>0</v>
      </c>
      <c r="AI89" s="65">
        <f>VLOOKUP(AD89,'3yr IRR Exit Calc'!$AC$196:$AJ$286,8,FALSE)</f>
        <v>5.3845843522073222E-2</v>
      </c>
    </row>
    <row r="90" spans="2:35" x14ac:dyDescent="0.25">
      <c r="B90" s="40">
        <v>45565</v>
      </c>
      <c r="C90" s="52">
        <f t="shared" si="8"/>
        <v>68</v>
      </c>
      <c r="D90" s="52" t="s">
        <v>73</v>
      </c>
      <c r="E90" s="52" t="s">
        <v>172</v>
      </c>
      <c r="F90" s="52" t="s">
        <v>172</v>
      </c>
      <c r="G90" s="52" t="s">
        <v>6</v>
      </c>
      <c r="H90" s="53">
        <v>5.6000000000000001E-2</v>
      </c>
      <c r="I90" s="190">
        <v>0.05</v>
      </c>
      <c r="J90" s="68">
        <f t="shared" si="22"/>
        <v>5.3199999999999997E-2</v>
      </c>
      <c r="K90" s="75"/>
      <c r="L90" s="116"/>
      <c r="M90" s="223"/>
      <c r="N90" s="76">
        <f t="shared" si="26"/>
        <v>5.3199999999999997E-2</v>
      </c>
      <c r="O90" s="87">
        <v>1.4999999999999999E-2</v>
      </c>
      <c r="P90" s="54">
        <v>0.01</v>
      </c>
      <c r="Q90" s="54">
        <v>0.01</v>
      </c>
      <c r="R90" s="88" cm="1">
        <f t="array" ref="R90">(PRODUCT(1+O90:Q90)^(1/3))-1</f>
        <v>1.166392393077853E-2</v>
      </c>
      <c r="S90" s="94">
        <f>VLOOKUP(C90,'3yr IRR Exit Calc'!$A$196:$H$286,8,FALSE)</f>
        <v>6.5576230135493185E-2</v>
      </c>
      <c r="T90" s="99"/>
      <c r="U90" s="53"/>
      <c r="V90" s="76"/>
      <c r="W90" s="81"/>
      <c r="X90" s="55"/>
      <c r="Y90" s="55"/>
      <c r="Z90" s="55"/>
      <c r="AA90" s="107" t="s">
        <v>185</v>
      </c>
      <c r="AB90" s="107"/>
      <c r="AD90" s="5">
        <f t="shared" si="27"/>
        <v>68</v>
      </c>
      <c r="AE90" s="52" t="str">
        <f t="shared" si="23"/>
        <v>Singapore</v>
      </c>
      <c r="AF90" s="64" t="str">
        <f t="shared" si="24"/>
        <v>Singapore</v>
      </c>
      <c r="AG90" s="64" t="str">
        <f t="shared" si="25"/>
        <v>Industrial</v>
      </c>
      <c r="AH90" s="53">
        <v>0</v>
      </c>
      <c r="AI90" s="65">
        <f>VLOOKUP(AD90,'3yr IRR Exit Calc'!$AC$196:$AJ$286,8,FALSE)</f>
        <v>6.5576230135493185E-2</v>
      </c>
    </row>
    <row r="91" spans="2:35" x14ac:dyDescent="0.25">
      <c r="B91" s="40">
        <v>45565</v>
      </c>
      <c r="C91" s="52">
        <f t="shared" si="8"/>
        <v>69</v>
      </c>
      <c r="D91" s="52" t="s">
        <v>73</v>
      </c>
      <c r="E91" s="52" t="s">
        <v>173</v>
      </c>
      <c r="F91" s="52" t="s">
        <v>174</v>
      </c>
      <c r="G91" s="52" t="s">
        <v>6</v>
      </c>
      <c r="H91" s="53">
        <v>5.3749999999999999E-2</v>
      </c>
      <c r="I91" s="190">
        <v>0.2</v>
      </c>
      <c r="J91" s="68">
        <f t="shared" si="22"/>
        <v>4.3000000000000003E-2</v>
      </c>
      <c r="K91" s="75"/>
      <c r="L91" s="116"/>
      <c r="M91" s="223"/>
      <c r="N91" s="76">
        <f t="shared" si="26"/>
        <v>4.3000000000000003E-2</v>
      </c>
      <c r="O91" s="87">
        <v>0.01</v>
      </c>
      <c r="P91" s="54">
        <v>0.03</v>
      </c>
      <c r="Q91" s="54">
        <v>2.5000000000000001E-2</v>
      </c>
      <c r="R91" s="88" cm="1">
        <f t="array" ref="R91">(PRODUCT(1+O91:Q91)^(1/3))-1</f>
        <v>2.1631216648794416E-2</v>
      </c>
      <c r="S91" s="94">
        <f>VLOOKUP(C91,'3yr IRR Exit Calc'!$A$196:$H$286,8,FALSE)</f>
        <v>6.5339514954922517E-2</v>
      </c>
      <c r="T91" s="99"/>
      <c r="U91" s="53"/>
      <c r="V91" s="76"/>
      <c r="W91" s="81"/>
      <c r="X91" s="55"/>
      <c r="Y91" s="55"/>
      <c r="Z91" s="55"/>
      <c r="AA91" s="107" t="s">
        <v>185</v>
      </c>
      <c r="AB91" s="107"/>
      <c r="AD91" s="5">
        <f t="shared" si="27"/>
        <v>69</v>
      </c>
      <c r="AE91" s="52" t="str">
        <f t="shared" si="23"/>
        <v>South Korea</v>
      </c>
      <c r="AF91" s="64" t="str">
        <f t="shared" si="24"/>
        <v>Greater Seoul</v>
      </c>
      <c r="AG91" s="64" t="str">
        <f t="shared" si="25"/>
        <v>Industrial</v>
      </c>
      <c r="AH91" s="53">
        <v>0</v>
      </c>
      <c r="AI91" s="65">
        <f>VLOOKUP(AD91,'3yr IRR Exit Calc'!$AC$196:$AJ$286,8,FALSE)</f>
        <v>6.5339514954922517E-2</v>
      </c>
    </row>
    <row r="92" spans="2:35" x14ac:dyDescent="0.25">
      <c r="B92" s="40">
        <v>45565</v>
      </c>
      <c r="C92" s="52">
        <f t="shared" si="8"/>
        <v>70</v>
      </c>
      <c r="D92" s="52" t="s">
        <v>73</v>
      </c>
      <c r="E92" s="52" t="s">
        <v>166</v>
      </c>
      <c r="F92" s="52" t="s">
        <v>167</v>
      </c>
      <c r="G92" s="52" t="s">
        <v>41</v>
      </c>
      <c r="H92" s="189">
        <v>5.7500000000000002E-2</v>
      </c>
      <c r="I92" s="190">
        <v>0.32500000000000001</v>
      </c>
      <c r="J92" s="68">
        <f t="shared" si="22"/>
        <v>3.8812500000000007E-2</v>
      </c>
      <c r="K92" s="75"/>
      <c r="L92" s="116"/>
      <c r="M92" s="223"/>
      <c r="N92" s="76">
        <f t="shared" si="26"/>
        <v>3.8812500000000007E-2</v>
      </c>
      <c r="O92" s="87">
        <v>2.5000000000000001E-2</v>
      </c>
      <c r="P92" s="54">
        <v>0.04</v>
      </c>
      <c r="Q92" s="54">
        <v>2.5000000000000001E-2</v>
      </c>
      <c r="R92" s="88" cm="1">
        <f t="array" ref="R92">(PRODUCT(1+O92:Q92)^(1/3))-1</f>
        <v>2.9975806136709027E-2</v>
      </c>
      <c r="S92" s="94">
        <f>VLOOKUP(C92,'3yr IRR Exit Calc'!$A$196:$H$286,8,FALSE)</f>
        <v>6.9949557272006135E-2</v>
      </c>
      <c r="T92" s="99"/>
      <c r="U92" s="53"/>
      <c r="V92" s="76"/>
      <c r="W92" s="81"/>
      <c r="X92" s="55"/>
      <c r="Y92" s="55"/>
      <c r="Z92" s="55"/>
      <c r="AA92" s="107" t="s">
        <v>185</v>
      </c>
      <c r="AB92" s="107"/>
      <c r="AD92" s="5">
        <f t="shared" si="27"/>
        <v>70</v>
      </c>
      <c r="AE92" s="52" t="str">
        <f t="shared" si="23"/>
        <v>Australia</v>
      </c>
      <c r="AF92" s="64" t="str">
        <f t="shared" si="24"/>
        <v>Sydney</v>
      </c>
      <c r="AG92" s="64" t="str">
        <f t="shared" si="25"/>
        <v>Office</v>
      </c>
      <c r="AH92" s="53">
        <v>0</v>
      </c>
      <c r="AI92" s="65">
        <f>VLOOKUP(AD92,'3yr IRR Exit Calc'!$AC$196:$AJ$286,8,FALSE)</f>
        <v>6.9949557272006135E-2</v>
      </c>
    </row>
    <row r="93" spans="2:35" x14ac:dyDescent="0.25">
      <c r="B93" s="40">
        <v>45565</v>
      </c>
      <c r="C93" s="52">
        <f t="shared" si="8"/>
        <v>71</v>
      </c>
      <c r="D93" s="52" t="s">
        <v>73</v>
      </c>
      <c r="E93" s="52" t="s">
        <v>166</v>
      </c>
      <c r="F93" s="52" t="s">
        <v>168</v>
      </c>
      <c r="G93" s="52" t="s">
        <v>41</v>
      </c>
      <c r="H93" s="189">
        <v>0.06</v>
      </c>
      <c r="I93" s="190">
        <v>0.42</v>
      </c>
      <c r="J93" s="68">
        <f t="shared" si="22"/>
        <v>3.4800000000000005E-2</v>
      </c>
      <c r="K93" s="75"/>
      <c r="L93" s="116"/>
      <c r="M93" s="223"/>
      <c r="N93" s="76">
        <f t="shared" si="26"/>
        <v>3.4800000000000005E-2</v>
      </c>
      <c r="O93" s="87">
        <v>-0.05</v>
      </c>
      <c r="P93" s="54">
        <v>1.4999999999999999E-2</v>
      </c>
      <c r="Q93" s="54">
        <v>3.5000000000000003E-2</v>
      </c>
      <c r="R93" s="88" cm="1">
        <f t="array" ref="R93">(PRODUCT(1+O93:Q93)^(1/3))-1</f>
        <v>-6.6752882892173737E-4</v>
      </c>
      <c r="S93" s="94">
        <f>VLOOKUP(C93,'3yr IRR Exit Calc'!$A$196:$H$286,8,FALSE)</f>
        <v>3.3118517258130975E-2</v>
      </c>
      <c r="T93" s="99"/>
      <c r="U93" s="53"/>
      <c r="V93" s="76"/>
      <c r="W93" s="81"/>
      <c r="X93" s="55"/>
      <c r="Y93" s="55"/>
      <c r="Z93" s="55"/>
      <c r="AA93" s="107" t="s">
        <v>185</v>
      </c>
      <c r="AB93" s="107"/>
      <c r="AD93" s="5">
        <f t="shared" si="27"/>
        <v>71</v>
      </c>
      <c r="AE93" s="52" t="str">
        <f t="shared" si="23"/>
        <v>Australia</v>
      </c>
      <c r="AF93" s="64" t="str">
        <f t="shared" si="24"/>
        <v>Melbourne</v>
      </c>
      <c r="AG93" s="64" t="str">
        <f t="shared" si="25"/>
        <v>Office</v>
      </c>
      <c r="AH93" s="53">
        <v>0</v>
      </c>
      <c r="AI93" s="65">
        <f>VLOOKUP(AD93,'3yr IRR Exit Calc'!$AC$196:$AJ$286,8,FALSE)</f>
        <v>3.3118517258130975E-2</v>
      </c>
    </row>
    <row r="94" spans="2:35" x14ac:dyDescent="0.25">
      <c r="B94" s="40">
        <v>45565</v>
      </c>
      <c r="C94" s="52">
        <f t="shared" si="8"/>
        <v>72</v>
      </c>
      <c r="D94" s="52" t="s">
        <v>73</v>
      </c>
      <c r="E94" s="52" t="s">
        <v>166</v>
      </c>
      <c r="F94" s="52" t="s">
        <v>169</v>
      </c>
      <c r="G94" s="52" t="s">
        <v>41</v>
      </c>
      <c r="H94" s="189">
        <v>6.5000000000000002E-2</v>
      </c>
      <c r="I94" s="190">
        <v>0.4</v>
      </c>
      <c r="J94" s="68">
        <f t="shared" si="22"/>
        <v>3.9E-2</v>
      </c>
      <c r="K94" s="75"/>
      <c r="L94" s="116"/>
      <c r="M94" s="223"/>
      <c r="N94" s="76">
        <f t="shared" si="26"/>
        <v>3.9E-2</v>
      </c>
      <c r="O94" s="87">
        <v>3.5000000000000003E-2</v>
      </c>
      <c r="P94" s="54">
        <v>3.5000000000000003E-2</v>
      </c>
      <c r="Q94" s="54">
        <v>2.5000000000000001E-2</v>
      </c>
      <c r="R94" s="88" cm="1">
        <f t="array" ref="R94">(PRODUCT(1+O94:Q94)^(1/3))-1</f>
        <v>3.1655873295675541E-2</v>
      </c>
      <c r="S94" s="94">
        <f>VLOOKUP(C94,'3yr IRR Exit Calc'!$A$196:$H$286,8,FALSE)</f>
        <v>7.2022650333759541E-2</v>
      </c>
      <c r="T94" s="99"/>
      <c r="U94" s="53"/>
      <c r="V94" s="76"/>
      <c r="W94" s="81"/>
      <c r="X94" s="55"/>
      <c r="Y94" s="55"/>
      <c r="Z94" s="55"/>
      <c r="AA94" s="107" t="s">
        <v>185</v>
      </c>
      <c r="AB94" s="107"/>
      <c r="AD94" s="5">
        <f t="shared" si="27"/>
        <v>72</v>
      </c>
      <c r="AE94" s="52" t="str">
        <f t="shared" si="23"/>
        <v>Australia</v>
      </c>
      <c r="AF94" s="64" t="str">
        <f t="shared" si="24"/>
        <v>Brisbane</v>
      </c>
      <c r="AG94" s="64" t="str">
        <f t="shared" si="25"/>
        <v>Office</v>
      </c>
      <c r="AH94" s="53">
        <v>0</v>
      </c>
      <c r="AI94" s="65">
        <f>VLOOKUP(AD94,'3yr IRR Exit Calc'!$AC$196:$AJ$286,8,FALSE)</f>
        <v>7.2022650333759541E-2</v>
      </c>
    </row>
    <row r="95" spans="2:35" x14ac:dyDescent="0.25">
      <c r="B95" s="40">
        <v>45565</v>
      </c>
      <c r="C95" s="52">
        <f t="shared" si="8"/>
        <v>73</v>
      </c>
      <c r="D95" s="52" t="s">
        <v>73</v>
      </c>
      <c r="E95" s="52" t="s">
        <v>166</v>
      </c>
      <c r="F95" s="52" t="s">
        <v>175</v>
      </c>
      <c r="G95" s="52" t="s">
        <v>41</v>
      </c>
      <c r="H95" s="189">
        <v>6.88E-2</v>
      </c>
      <c r="I95" s="190">
        <v>0.42</v>
      </c>
      <c r="J95" s="68">
        <f t="shared" si="22"/>
        <v>3.9904000000000002E-2</v>
      </c>
      <c r="K95" s="75"/>
      <c r="L95" s="116"/>
      <c r="M95" s="223"/>
      <c r="N95" s="76">
        <f t="shared" si="26"/>
        <v>3.9904000000000002E-2</v>
      </c>
      <c r="O95" s="87">
        <v>3.5000000000000003E-2</v>
      </c>
      <c r="P95" s="54">
        <v>4.4999999999999998E-2</v>
      </c>
      <c r="Q95" s="54">
        <v>2.5000000000000001E-2</v>
      </c>
      <c r="R95" s="88" cm="1">
        <f t="array" ref="R95">(PRODUCT(1+O95:Q95)^(1/3))-1</f>
        <v>3.4967792878626724E-2</v>
      </c>
      <c r="S95" s="94">
        <f>VLOOKUP(C95,'3yr IRR Exit Calc'!$A$196:$H$286,8,FALSE)</f>
        <v>7.6401398554349687E-2</v>
      </c>
      <c r="T95" s="99"/>
      <c r="U95" s="53"/>
      <c r="V95" s="76"/>
      <c r="W95" s="81"/>
      <c r="X95" s="55"/>
      <c r="Y95" s="55"/>
      <c r="Z95" s="55"/>
      <c r="AA95" s="107" t="s">
        <v>185</v>
      </c>
      <c r="AB95" s="107"/>
      <c r="AD95" s="5">
        <f t="shared" si="27"/>
        <v>73</v>
      </c>
      <c r="AE95" s="52" t="str">
        <f t="shared" si="23"/>
        <v>Australia</v>
      </c>
      <c r="AF95" s="64" t="str">
        <f t="shared" si="24"/>
        <v>Perth</v>
      </c>
      <c r="AG95" s="64" t="str">
        <f t="shared" si="25"/>
        <v>Office</v>
      </c>
      <c r="AH95" s="53">
        <v>0</v>
      </c>
      <c r="AI95" s="65">
        <f>VLOOKUP(AD95,'3yr IRR Exit Calc'!$AC$196:$AJ$286,8,FALSE)</f>
        <v>7.6401398554349687E-2</v>
      </c>
    </row>
    <row r="96" spans="2:35" x14ac:dyDescent="0.25">
      <c r="B96" s="40">
        <v>45565</v>
      </c>
      <c r="C96" s="52">
        <f t="shared" si="8"/>
        <v>74</v>
      </c>
      <c r="D96" s="52"/>
      <c r="E96" s="52"/>
      <c r="F96" s="52"/>
      <c r="G96" s="52"/>
      <c r="H96" s="53"/>
      <c r="I96" s="54"/>
      <c r="J96" s="68"/>
      <c r="K96" s="75"/>
      <c r="L96" s="116"/>
      <c r="M96" s="223"/>
      <c r="N96" s="76"/>
      <c r="O96" s="87"/>
      <c r="P96" s="54"/>
      <c r="Q96" s="54"/>
      <c r="R96" s="88"/>
      <c r="S96" s="94"/>
      <c r="T96" s="99"/>
      <c r="U96" s="53"/>
      <c r="V96" s="76"/>
      <c r="W96" s="81"/>
      <c r="X96" s="55"/>
      <c r="Y96" s="55"/>
      <c r="Z96" s="55"/>
      <c r="AA96" s="107" t="s">
        <v>185</v>
      </c>
      <c r="AB96" s="107"/>
      <c r="AD96" s="5">
        <f t="shared" si="27"/>
        <v>74</v>
      </c>
      <c r="AE96" s="52">
        <f t="shared" si="23"/>
        <v>0</v>
      </c>
      <c r="AF96" s="64">
        <f t="shared" si="24"/>
        <v>0</v>
      </c>
      <c r="AG96" s="64">
        <f t="shared" si="25"/>
        <v>0</v>
      </c>
      <c r="AH96" s="53">
        <v>0</v>
      </c>
      <c r="AI96" s="65" t="e">
        <f>VLOOKUP(AD96,'3yr IRR Exit Calc'!$AC$196:$AJ$286,8,FALSE)</f>
        <v>#VALUE!</v>
      </c>
    </row>
    <row r="97" spans="2:35" x14ac:dyDescent="0.25">
      <c r="B97" s="40">
        <v>45565</v>
      </c>
      <c r="C97" s="52">
        <f t="shared" si="8"/>
        <v>75</v>
      </c>
      <c r="D97" s="52"/>
      <c r="E97" s="52"/>
      <c r="F97" s="52"/>
      <c r="G97" s="52"/>
      <c r="H97" s="53"/>
      <c r="I97" s="54"/>
      <c r="J97" s="68"/>
      <c r="K97" s="75"/>
      <c r="L97" s="116"/>
      <c r="M97" s="223"/>
      <c r="N97" s="76"/>
      <c r="O97" s="87"/>
      <c r="P97" s="54"/>
      <c r="Q97" s="54"/>
      <c r="R97" s="88"/>
      <c r="S97" s="94"/>
      <c r="T97" s="99"/>
      <c r="U97" s="53"/>
      <c r="V97" s="76"/>
      <c r="W97" s="81"/>
      <c r="X97" s="55"/>
      <c r="Y97" s="55"/>
      <c r="Z97" s="55"/>
      <c r="AA97" s="107" t="s">
        <v>185</v>
      </c>
      <c r="AB97" s="107"/>
      <c r="AD97" s="5">
        <f t="shared" si="27"/>
        <v>75</v>
      </c>
      <c r="AE97" s="52">
        <f t="shared" si="23"/>
        <v>0</v>
      </c>
      <c r="AF97" s="64">
        <f t="shared" si="24"/>
        <v>0</v>
      </c>
      <c r="AG97" s="64">
        <f t="shared" si="25"/>
        <v>0</v>
      </c>
      <c r="AH97" s="53">
        <v>0</v>
      </c>
      <c r="AI97" s="65" t="e">
        <f>VLOOKUP(AD97,'3yr IRR Exit Calc'!$AC$196:$AJ$286,8,FALSE)</f>
        <v>#VALUE!</v>
      </c>
    </row>
    <row r="98" spans="2:35" x14ac:dyDescent="0.25">
      <c r="B98" s="40">
        <v>45565</v>
      </c>
      <c r="C98" s="52">
        <f t="shared" si="8"/>
        <v>76</v>
      </c>
      <c r="D98" s="52"/>
      <c r="E98" s="52"/>
      <c r="F98" s="52"/>
      <c r="G98" s="52"/>
      <c r="H98" s="53"/>
      <c r="I98" s="54"/>
      <c r="J98" s="68"/>
      <c r="K98" s="75"/>
      <c r="L98" s="116"/>
      <c r="M98" s="223"/>
      <c r="N98" s="76"/>
      <c r="O98" s="87"/>
      <c r="P98" s="54"/>
      <c r="Q98" s="54"/>
      <c r="R98" s="88"/>
      <c r="S98" s="94"/>
      <c r="T98" s="99"/>
      <c r="U98" s="53"/>
      <c r="V98" s="76"/>
      <c r="W98" s="81"/>
      <c r="X98" s="55"/>
      <c r="Y98" s="55"/>
      <c r="Z98" s="55"/>
      <c r="AA98" s="107" t="s">
        <v>185</v>
      </c>
      <c r="AB98" s="107"/>
      <c r="AD98" s="5">
        <f t="shared" si="27"/>
        <v>76</v>
      </c>
      <c r="AE98" s="52">
        <f t="shared" si="23"/>
        <v>0</v>
      </c>
      <c r="AF98" s="64">
        <f t="shared" si="24"/>
        <v>0</v>
      </c>
      <c r="AG98" s="64">
        <f t="shared" si="25"/>
        <v>0</v>
      </c>
      <c r="AH98" s="53">
        <v>0</v>
      </c>
      <c r="AI98" s="65" t="e">
        <f>VLOOKUP(AD98,'3yr IRR Exit Calc'!$AC$196:$AJ$286,8,FALSE)</f>
        <v>#VALUE!</v>
      </c>
    </row>
    <row r="99" spans="2:35" x14ac:dyDescent="0.25">
      <c r="B99" s="40">
        <v>45565</v>
      </c>
      <c r="C99" s="52">
        <f t="shared" si="8"/>
        <v>77</v>
      </c>
      <c r="D99" s="52" t="s">
        <v>73</v>
      </c>
      <c r="E99" s="52" t="s">
        <v>170</v>
      </c>
      <c r="F99" s="52" t="s">
        <v>176</v>
      </c>
      <c r="G99" s="52" t="s">
        <v>41</v>
      </c>
      <c r="H99" s="53">
        <v>3.6000000000000004E-2</v>
      </c>
      <c r="I99" s="190">
        <v>0.1</v>
      </c>
      <c r="J99" s="68">
        <f t="shared" si="22"/>
        <v>3.2400000000000005E-2</v>
      </c>
      <c r="K99" s="75"/>
      <c r="L99" s="116"/>
      <c r="M99" s="223"/>
      <c r="N99" s="76">
        <f>+J99+K99</f>
        <v>3.2400000000000005E-2</v>
      </c>
      <c r="O99" s="87">
        <v>0.02</v>
      </c>
      <c r="P99" s="54">
        <v>4.4999999999999998E-2</v>
      </c>
      <c r="Q99" s="54">
        <v>0.03</v>
      </c>
      <c r="R99" s="88" cm="1">
        <f t="array" ref="R99">(PRODUCT(1+O99:Q99)^(1/3))-1</f>
        <v>3.1615587552272562E-2</v>
      </c>
      <c r="S99" s="94">
        <f>VLOOKUP(C99,'3yr IRR Exit Calc'!$A$196:$H$286,8,FALSE)</f>
        <v>6.4927946753733812E-2</v>
      </c>
      <c r="T99" s="99"/>
      <c r="U99" s="53"/>
      <c r="V99" s="76"/>
      <c r="W99" s="81"/>
      <c r="X99" s="55"/>
      <c r="Y99" s="55"/>
      <c r="Z99" s="55"/>
      <c r="AA99" s="107" t="s">
        <v>185</v>
      </c>
      <c r="AB99" s="107"/>
      <c r="AD99" s="5">
        <f t="shared" si="27"/>
        <v>77</v>
      </c>
      <c r="AE99" s="52" t="str">
        <f t="shared" si="23"/>
        <v>Japan</v>
      </c>
      <c r="AF99" s="64" t="str">
        <f t="shared" si="24"/>
        <v>Tokyo 5 Wards</v>
      </c>
      <c r="AG99" s="64" t="str">
        <f t="shared" si="25"/>
        <v>Office</v>
      </c>
      <c r="AH99" s="53">
        <v>0</v>
      </c>
      <c r="AI99" s="65">
        <f>VLOOKUP(AD99,'3yr IRR Exit Calc'!$AC$196:$AJ$286,8,FALSE)</f>
        <v>6.4927946753733812E-2</v>
      </c>
    </row>
    <row r="100" spans="2:35" x14ac:dyDescent="0.25">
      <c r="B100" s="40">
        <v>45565</v>
      </c>
      <c r="C100" s="52">
        <f t="shared" si="8"/>
        <v>78</v>
      </c>
      <c r="D100" s="52" t="s">
        <v>73</v>
      </c>
      <c r="E100" s="52" t="s">
        <v>172</v>
      </c>
      <c r="F100" s="52" t="s">
        <v>172</v>
      </c>
      <c r="G100" s="52" t="s">
        <v>41</v>
      </c>
      <c r="H100" s="53">
        <v>3.6499999999999998E-2</v>
      </c>
      <c r="I100" s="190">
        <v>0.1</v>
      </c>
      <c r="J100" s="68">
        <f t="shared" si="22"/>
        <v>3.2849999999999997E-2</v>
      </c>
      <c r="K100" s="75"/>
      <c r="L100" s="116"/>
      <c r="M100" s="223"/>
      <c r="N100" s="76">
        <f>+J100+K100</f>
        <v>3.2849999999999997E-2</v>
      </c>
      <c r="O100" s="87">
        <v>0.02</v>
      </c>
      <c r="P100" s="54">
        <v>0.02</v>
      </c>
      <c r="Q100" s="54">
        <v>0.02</v>
      </c>
      <c r="R100" s="88" cm="1">
        <f t="array" ref="R100">(PRODUCT(1+O100:Q100)^(1/3))-1</f>
        <v>2.0000000000000018E-2</v>
      </c>
      <c r="S100" s="94">
        <f>VLOOKUP(C100,'3yr IRR Exit Calc'!$A$196:$H$286,8,FALSE)</f>
        <v>5.3506999999999971E-2</v>
      </c>
      <c r="T100" s="99"/>
      <c r="U100" s="53"/>
      <c r="V100" s="76"/>
      <c r="W100" s="81"/>
      <c r="X100" s="55"/>
      <c r="Y100" s="55"/>
      <c r="Z100" s="55"/>
      <c r="AA100" s="107" t="s">
        <v>185</v>
      </c>
      <c r="AB100" s="107"/>
      <c r="AD100" s="5">
        <f t="shared" si="27"/>
        <v>78</v>
      </c>
      <c r="AE100" s="52" t="str">
        <f t="shared" si="23"/>
        <v>Singapore</v>
      </c>
      <c r="AF100" s="64" t="str">
        <f t="shared" si="24"/>
        <v>Singapore</v>
      </c>
      <c r="AG100" s="64" t="str">
        <f t="shared" si="25"/>
        <v>Office</v>
      </c>
      <c r="AH100" s="53">
        <v>0</v>
      </c>
      <c r="AI100" s="65">
        <f>VLOOKUP(AD100,'3yr IRR Exit Calc'!$AC$196:$AJ$286,8,FALSE)</f>
        <v>5.3506999999999971E-2</v>
      </c>
    </row>
    <row r="101" spans="2:35" x14ac:dyDescent="0.25">
      <c r="B101" s="40">
        <v>45565</v>
      </c>
      <c r="C101" s="52">
        <f t="shared" si="8"/>
        <v>79</v>
      </c>
      <c r="D101" s="52" t="s">
        <v>73</v>
      </c>
      <c r="E101" s="52" t="s">
        <v>173</v>
      </c>
      <c r="F101" s="52" t="s">
        <v>177</v>
      </c>
      <c r="G101" s="52" t="s">
        <v>41</v>
      </c>
      <c r="H101" s="53">
        <v>4.4999999999999998E-2</v>
      </c>
      <c r="I101" s="190">
        <v>0.1</v>
      </c>
      <c r="J101" s="68">
        <f t="shared" si="22"/>
        <v>4.0500000000000001E-2</v>
      </c>
      <c r="K101" s="75"/>
      <c r="L101" s="116"/>
      <c r="M101" s="223"/>
      <c r="N101" s="76">
        <f>+J101+K101</f>
        <v>4.0500000000000001E-2</v>
      </c>
      <c r="O101" s="87">
        <v>0.02</v>
      </c>
      <c r="P101" s="54">
        <v>0.02</v>
      </c>
      <c r="Q101" s="54">
        <v>0.02</v>
      </c>
      <c r="R101" s="88" cm="1">
        <f t="array" ref="R101">(PRODUCT(1+O101:Q101)^(1/3))-1</f>
        <v>2.0000000000000018E-2</v>
      </c>
      <c r="S101" s="94">
        <f>VLOOKUP(C101,'3yr IRR Exit Calc'!$A$196:$H$286,8,FALSE)</f>
        <v>6.13099999971225E-2</v>
      </c>
      <c r="T101" s="99"/>
      <c r="U101" s="53"/>
      <c r="V101" s="76"/>
      <c r="W101" s="81"/>
      <c r="X101" s="55"/>
      <c r="Y101" s="55"/>
      <c r="Z101" s="55"/>
      <c r="AA101" s="107" t="s">
        <v>185</v>
      </c>
      <c r="AB101" s="107"/>
      <c r="AD101" s="5">
        <f t="shared" si="27"/>
        <v>79</v>
      </c>
      <c r="AE101" s="52" t="str">
        <f t="shared" si="23"/>
        <v>South Korea</v>
      </c>
      <c r="AF101" s="64" t="str">
        <f t="shared" si="24"/>
        <v>Seoul</v>
      </c>
      <c r="AG101" s="64" t="str">
        <f t="shared" si="25"/>
        <v>Office</v>
      </c>
      <c r="AH101" s="53">
        <v>0</v>
      </c>
      <c r="AI101" s="65">
        <f>VLOOKUP(AD101,'3yr IRR Exit Calc'!$AC$196:$AJ$286,8,FALSE)</f>
        <v>6.13099999971225E-2</v>
      </c>
    </row>
    <row r="102" spans="2:35" x14ac:dyDescent="0.25">
      <c r="B102" s="40">
        <v>45565</v>
      </c>
      <c r="C102" s="52">
        <f t="shared" si="8"/>
        <v>80</v>
      </c>
      <c r="D102" s="52" t="s">
        <v>73</v>
      </c>
      <c r="E102" s="52" t="s">
        <v>166</v>
      </c>
      <c r="F102" s="52" t="s">
        <v>178</v>
      </c>
      <c r="G102" s="52" t="s">
        <v>8</v>
      </c>
      <c r="H102" s="189">
        <v>5.7500000000000002E-2</v>
      </c>
      <c r="I102" s="190">
        <v>0.2</v>
      </c>
      <c r="J102" s="68">
        <f t="shared" si="22"/>
        <v>4.6000000000000006E-2</v>
      </c>
      <c r="K102" s="75"/>
      <c r="L102" s="116"/>
      <c r="M102" s="223"/>
      <c r="N102" s="76">
        <f>+J102+K102</f>
        <v>4.6000000000000006E-2</v>
      </c>
      <c r="O102" s="87">
        <v>1.4999999999999999E-2</v>
      </c>
      <c r="P102" s="54">
        <v>1.4999999999999999E-2</v>
      </c>
      <c r="Q102" s="54">
        <v>0.02</v>
      </c>
      <c r="R102" s="88" cm="1">
        <f t="array" ref="R102">(PRODUCT(1+O102:Q102)^(1/3))-1</f>
        <v>1.6663937404957752E-2</v>
      </c>
      <c r="S102" s="94">
        <f>VLOOKUP(C102,'3yr IRR Exit Calc'!$A$196:$H$286,8,FALSE)</f>
        <v>6.3352859647653581E-2</v>
      </c>
      <c r="T102" s="99"/>
      <c r="U102" s="53"/>
      <c r="V102" s="76"/>
      <c r="W102" s="81"/>
      <c r="X102" s="55"/>
      <c r="Y102" s="55"/>
      <c r="Z102" s="55"/>
      <c r="AA102" s="107" t="s">
        <v>185</v>
      </c>
      <c r="AB102" s="107"/>
      <c r="AD102" s="5">
        <f t="shared" si="27"/>
        <v>80</v>
      </c>
      <c r="AE102" s="52" t="str">
        <f t="shared" si="23"/>
        <v>Australia</v>
      </c>
      <c r="AF102" s="64" t="str">
        <f t="shared" si="24"/>
        <v>Sydney Regional</v>
      </c>
      <c r="AG102" s="64" t="str">
        <f t="shared" si="25"/>
        <v>Retail</v>
      </c>
      <c r="AH102" s="53">
        <v>0</v>
      </c>
      <c r="AI102" s="65">
        <f>VLOOKUP(AD102,'3yr IRR Exit Calc'!$AC$196:$AJ$286,8,FALSE)</f>
        <v>6.3352859647653581E-2</v>
      </c>
    </row>
    <row r="103" spans="2:35" x14ac:dyDescent="0.25">
      <c r="B103" s="40">
        <v>45565</v>
      </c>
      <c r="C103" s="52">
        <f t="shared" si="8"/>
        <v>81</v>
      </c>
      <c r="D103" s="52" t="s">
        <v>73</v>
      </c>
      <c r="E103" s="52" t="s">
        <v>166</v>
      </c>
      <c r="F103" s="52" t="s">
        <v>179</v>
      </c>
      <c r="G103" s="52" t="s">
        <v>8</v>
      </c>
      <c r="H103" s="189">
        <v>0.06</v>
      </c>
      <c r="I103" s="190">
        <v>0.22500000000000001</v>
      </c>
      <c r="J103" s="68">
        <f t="shared" si="22"/>
        <v>4.65E-2</v>
      </c>
      <c r="K103" s="75"/>
      <c r="L103" s="116"/>
      <c r="M103" s="223"/>
      <c r="N103" s="76">
        <f>+J103+K103</f>
        <v>4.65E-2</v>
      </c>
      <c r="O103" s="87">
        <v>1.4999999999999999E-2</v>
      </c>
      <c r="P103" s="54">
        <v>1.4999999999999999E-2</v>
      </c>
      <c r="Q103" s="54">
        <v>0.02</v>
      </c>
      <c r="R103" s="88" cm="1">
        <f t="array" ref="R103">(PRODUCT(1+O103:Q103)^(1/3))-1</f>
        <v>1.6663937404957752E-2</v>
      </c>
      <c r="S103" s="94">
        <f>VLOOKUP(C103,'3yr IRR Exit Calc'!$A$196:$H$286,8,FALSE)</f>
        <v>6.3860336194310419E-2</v>
      </c>
      <c r="T103" s="99"/>
      <c r="U103" s="53"/>
      <c r="V103" s="76"/>
      <c r="W103" s="81"/>
      <c r="X103" s="55"/>
      <c r="Y103" s="55"/>
      <c r="Z103" s="55"/>
      <c r="AA103" s="107" t="s">
        <v>185</v>
      </c>
      <c r="AB103" s="107"/>
      <c r="AD103" s="5">
        <f t="shared" si="27"/>
        <v>81</v>
      </c>
      <c r="AE103" s="52" t="str">
        <f t="shared" si="23"/>
        <v>Australia</v>
      </c>
      <c r="AF103" s="64" t="str">
        <f t="shared" si="24"/>
        <v>Melbourne Regional</v>
      </c>
      <c r="AG103" s="64" t="str">
        <f t="shared" si="25"/>
        <v>Retail</v>
      </c>
      <c r="AH103" s="53">
        <v>0</v>
      </c>
      <c r="AI103" s="65">
        <f>VLOOKUP(AD103,'3yr IRR Exit Calc'!$AC$196:$AJ$286,8,FALSE)</f>
        <v>6.3860336194310419E-2</v>
      </c>
    </row>
    <row r="104" spans="2:35" x14ac:dyDescent="0.25">
      <c r="B104" s="40">
        <v>45565</v>
      </c>
      <c r="C104" s="52">
        <f t="shared" si="8"/>
        <v>82</v>
      </c>
      <c r="D104" s="52"/>
      <c r="E104" s="52"/>
      <c r="F104" s="52"/>
      <c r="G104" s="52"/>
      <c r="H104" s="53"/>
      <c r="I104" s="54"/>
      <c r="J104" s="68"/>
      <c r="K104" s="75"/>
      <c r="L104" s="116"/>
      <c r="M104" s="223"/>
      <c r="N104" s="76"/>
      <c r="O104" s="87"/>
      <c r="P104" s="54"/>
      <c r="Q104" s="54"/>
      <c r="R104" s="88"/>
      <c r="S104" s="94"/>
      <c r="T104" s="99"/>
      <c r="U104" s="53"/>
      <c r="V104" s="76"/>
      <c r="W104" s="81"/>
      <c r="X104" s="55"/>
      <c r="Y104" s="55"/>
      <c r="Z104" s="55"/>
      <c r="AA104" s="107" t="s">
        <v>185</v>
      </c>
      <c r="AB104" s="107"/>
      <c r="AD104" s="5">
        <f t="shared" si="27"/>
        <v>82</v>
      </c>
      <c r="AE104" s="52">
        <f t="shared" si="23"/>
        <v>0</v>
      </c>
      <c r="AF104" s="64">
        <f t="shared" si="24"/>
        <v>0</v>
      </c>
      <c r="AG104" s="64">
        <f t="shared" si="25"/>
        <v>0</v>
      </c>
      <c r="AH104" s="53">
        <v>0</v>
      </c>
      <c r="AI104" s="65" t="e">
        <f>VLOOKUP(AD104,'3yr IRR Exit Calc'!$AC$196:$AJ$286,8,FALSE)</f>
        <v>#VALUE!</v>
      </c>
    </row>
    <row r="105" spans="2:35" x14ac:dyDescent="0.25">
      <c r="B105" s="40">
        <v>45565</v>
      </c>
      <c r="C105" s="52">
        <f t="shared" si="8"/>
        <v>83</v>
      </c>
      <c r="D105" s="52"/>
      <c r="E105" s="52"/>
      <c r="F105" s="52"/>
      <c r="G105" s="52"/>
      <c r="H105" s="53"/>
      <c r="I105" s="54"/>
      <c r="J105" s="68"/>
      <c r="K105" s="75"/>
      <c r="L105" s="116"/>
      <c r="M105" s="223"/>
      <c r="N105" s="76"/>
      <c r="O105" s="87"/>
      <c r="P105" s="54"/>
      <c r="Q105" s="54"/>
      <c r="R105" s="88"/>
      <c r="S105" s="94"/>
      <c r="T105" s="99"/>
      <c r="U105" s="53"/>
      <c r="V105" s="76"/>
      <c r="W105" s="81"/>
      <c r="X105" s="55"/>
      <c r="Y105" s="55"/>
      <c r="Z105" s="55"/>
      <c r="AA105" s="107" t="s">
        <v>185</v>
      </c>
      <c r="AB105" s="107"/>
      <c r="AD105" s="5">
        <f t="shared" si="27"/>
        <v>83</v>
      </c>
      <c r="AE105" s="52">
        <f t="shared" si="23"/>
        <v>0</v>
      </c>
      <c r="AF105" s="64">
        <f t="shared" si="24"/>
        <v>0</v>
      </c>
      <c r="AG105" s="64">
        <f t="shared" si="25"/>
        <v>0</v>
      </c>
      <c r="AH105" s="53">
        <v>0</v>
      </c>
      <c r="AI105" s="65" t="e">
        <f>VLOOKUP(AD105,'3yr IRR Exit Calc'!$AC$196:$AJ$286,8,FALSE)</f>
        <v>#VALUE!</v>
      </c>
    </row>
    <row r="106" spans="2:35" x14ac:dyDescent="0.25">
      <c r="B106" s="40">
        <v>45565</v>
      </c>
      <c r="C106" s="52">
        <f t="shared" si="8"/>
        <v>84</v>
      </c>
      <c r="D106" s="52" t="s">
        <v>73</v>
      </c>
      <c r="E106" s="52" t="s">
        <v>172</v>
      </c>
      <c r="F106" s="52" t="s">
        <v>172</v>
      </c>
      <c r="G106" s="52" t="s">
        <v>8</v>
      </c>
      <c r="H106" s="53">
        <v>0.05</v>
      </c>
      <c r="I106" s="190">
        <v>0.1</v>
      </c>
      <c r="J106" s="68">
        <f t="shared" si="22"/>
        <v>4.5000000000000005E-2</v>
      </c>
      <c r="K106" s="75"/>
      <c r="L106" s="116"/>
      <c r="M106" s="223"/>
      <c r="N106" s="76">
        <f>+J106+K106</f>
        <v>4.5000000000000005E-2</v>
      </c>
      <c r="O106" s="87">
        <v>1.7500000000000002E-2</v>
      </c>
      <c r="P106" s="54">
        <v>1.7500000000000002E-2</v>
      </c>
      <c r="Q106" s="54">
        <v>1.7500000000000002E-2</v>
      </c>
      <c r="R106" s="88" cm="1">
        <f t="array" ref="R106">(PRODUCT(1+O106:Q106)^(1/3))-1</f>
        <v>1.7500000000000071E-2</v>
      </c>
      <c r="S106" s="94">
        <f>VLOOKUP(C106,'3yr IRR Exit Calc'!$A$196:$H$286,8,FALSE)</f>
        <v>6.3287499998147423E-2</v>
      </c>
      <c r="T106" s="99"/>
      <c r="U106" s="53"/>
      <c r="V106" s="76"/>
      <c r="W106" s="81"/>
      <c r="X106" s="55"/>
      <c r="Y106" s="55"/>
      <c r="Z106" s="55"/>
      <c r="AA106" s="107" t="s">
        <v>185</v>
      </c>
      <c r="AB106" s="107"/>
      <c r="AD106" s="5">
        <f t="shared" si="27"/>
        <v>84</v>
      </c>
      <c r="AE106" s="52" t="str">
        <f t="shared" si="23"/>
        <v>Singapore</v>
      </c>
      <c r="AF106" s="64" t="str">
        <f t="shared" si="24"/>
        <v>Singapore</v>
      </c>
      <c r="AG106" s="64" t="str">
        <f t="shared" si="25"/>
        <v>Retail</v>
      </c>
      <c r="AH106" s="53">
        <v>0</v>
      </c>
      <c r="AI106" s="65">
        <f>VLOOKUP(AD106,'3yr IRR Exit Calc'!$AC$196:$AJ$286,8,FALSE)</f>
        <v>6.3287499998147423E-2</v>
      </c>
    </row>
    <row r="107" spans="2:35" x14ac:dyDescent="0.25">
      <c r="B107" s="40">
        <v>45565</v>
      </c>
      <c r="C107" s="52">
        <f t="shared" si="8"/>
        <v>85</v>
      </c>
      <c r="D107" s="52" t="s">
        <v>73</v>
      </c>
      <c r="E107" s="52" t="s">
        <v>173</v>
      </c>
      <c r="F107" s="52" t="s">
        <v>177</v>
      </c>
      <c r="G107" s="52" t="s">
        <v>8</v>
      </c>
      <c r="H107" s="53">
        <v>5.3999999999999999E-2</v>
      </c>
      <c r="I107" s="190">
        <v>0.1</v>
      </c>
      <c r="J107" s="68">
        <f t="shared" si="22"/>
        <v>4.8599999999999997E-2</v>
      </c>
      <c r="K107" s="75"/>
      <c r="L107" s="116"/>
      <c r="M107" s="223"/>
      <c r="N107" s="76">
        <f>+J107+K107</f>
        <v>4.8599999999999997E-2</v>
      </c>
      <c r="O107" s="87">
        <v>2.2499999999999999E-2</v>
      </c>
      <c r="P107" s="54">
        <v>2.2499999999999999E-2</v>
      </c>
      <c r="Q107" s="54">
        <v>2.2499999999999999E-2</v>
      </c>
      <c r="R107" s="88" cm="1">
        <f t="array" ref="R107">(PRODUCT(1+O107:Q107)^(1/3))-1</f>
        <v>2.2499999999999964E-2</v>
      </c>
      <c r="S107" s="94">
        <f>VLOOKUP(C107,'3yr IRR Exit Calc'!$A$196:$H$286,8,FALSE)</f>
        <v>7.2193499999799071E-2</v>
      </c>
      <c r="T107" s="99"/>
      <c r="U107" s="53"/>
      <c r="V107" s="76"/>
      <c r="W107" s="81"/>
      <c r="X107" s="55"/>
      <c r="Y107" s="55"/>
      <c r="Z107" s="55"/>
      <c r="AA107" s="107" t="s">
        <v>185</v>
      </c>
      <c r="AB107" s="107"/>
      <c r="AD107" s="5">
        <f t="shared" si="27"/>
        <v>85</v>
      </c>
      <c r="AE107" s="52" t="str">
        <f t="shared" si="23"/>
        <v>South Korea</v>
      </c>
      <c r="AF107" s="64" t="str">
        <f t="shared" si="24"/>
        <v>Seoul</v>
      </c>
      <c r="AG107" s="64" t="str">
        <f t="shared" si="25"/>
        <v>Retail</v>
      </c>
      <c r="AH107" s="53">
        <v>0</v>
      </c>
      <c r="AI107" s="65">
        <f>VLOOKUP(AD107,'3yr IRR Exit Calc'!$AC$196:$AJ$286,8,FALSE)</f>
        <v>7.2193499999799071E-2</v>
      </c>
    </row>
    <row r="108" spans="2:35" x14ac:dyDescent="0.25">
      <c r="B108" s="40">
        <v>45565</v>
      </c>
      <c r="C108" s="52">
        <f t="shared" si="8"/>
        <v>86</v>
      </c>
      <c r="D108" s="52" t="s">
        <v>73</v>
      </c>
      <c r="E108" s="52" t="s">
        <v>166</v>
      </c>
      <c r="F108" s="52" t="s">
        <v>180</v>
      </c>
      <c r="G108" s="52" t="s">
        <v>7</v>
      </c>
      <c r="H108" s="53">
        <v>4.3750000000000004E-2</v>
      </c>
      <c r="I108" s="190">
        <v>0.1</v>
      </c>
      <c r="J108" s="68">
        <f t="shared" si="22"/>
        <v>3.9375000000000007E-2</v>
      </c>
      <c r="K108" s="75"/>
      <c r="L108" s="116"/>
      <c r="M108" s="223"/>
      <c r="N108" s="76">
        <f>+J108+K108</f>
        <v>3.9375000000000007E-2</v>
      </c>
      <c r="O108" s="87">
        <v>5.5E-2</v>
      </c>
      <c r="P108" s="54">
        <v>0.04</v>
      </c>
      <c r="Q108" s="54">
        <v>3.2500000000000001E-2</v>
      </c>
      <c r="R108" s="88" cm="1">
        <f t="array" ref="R108">(PRODUCT(1+O108:Q108)^(1/3))-1</f>
        <v>4.2458127737938556E-2</v>
      </c>
      <c r="S108" s="94">
        <f>VLOOKUP(C108,'3yr IRR Exit Calc'!$A$196:$H$286,8,FALSE)</f>
        <v>8.3807866198017722E-2</v>
      </c>
      <c r="T108" s="99"/>
      <c r="U108" s="53"/>
      <c r="V108" s="76"/>
      <c r="W108" s="81"/>
      <c r="X108" s="55"/>
      <c r="Y108" s="55"/>
      <c r="Z108" s="55"/>
      <c r="AA108" s="107" t="s">
        <v>185</v>
      </c>
      <c r="AB108" s="107"/>
      <c r="AD108" s="5">
        <f t="shared" si="27"/>
        <v>86</v>
      </c>
      <c r="AE108" s="52" t="str">
        <f t="shared" si="23"/>
        <v>Australia</v>
      </c>
      <c r="AF108" s="64" t="str">
        <f t="shared" si="24"/>
        <v>Various</v>
      </c>
      <c r="AG108" s="64" t="str">
        <f t="shared" si="25"/>
        <v>Residential</v>
      </c>
      <c r="AH108" s="53">
        <v>0</v>
      </c>
      <c r="AI108" s="65">
        <f>VLOOKUP(AD108,'3yr IRR Exit Calc'!$AC$196:$AJ$286,8,FALSE)</f>
        <v>8.3807866198017722E-2</v>
      </c>
    </row>
    <row r="109" spans="2:35" x14ac:dyDescent="0.25">
      <c r="B109" s="40">
        <v>45565</v>
      </c>
      <c r="C109" s="52">
        <f t="shared" si="8"/>
        <v>87</v>
      </c>
      <c r="D109" s="52"/>
      <c r="E109" s="52"/>
      <c r="F109" s="52"/>
      <c r="G109" s="52"/>
      <c r="H109" s="53"/>
      <c r="I109" s="54"/>
      <c r="J109" s="68"/>
      <c r="K109" s="75"/>
      <c r="L109" s="116"/>
      <c r="M109" s="223"/>
      <c r="N109" s="76"/>
      <c r="O109" s="87"/>
      <c r="P109" s="54"/>
      <c r="Q109" s="54"/>
      <c r="R109" s="88"/>
      <c r="S109" s="94"/>
      <c r="T109" s="99"/>
      <c r="U109" s="53"/>
      <c r="V109" s="76"/>
      <c r="W109" s="81"/>
      <c r="X109" s="55"/>
      <c r="Y109" s="55"/>
      <c r="Z109" s="55"/>
      <c r="AA109" s="107" t="s">
        <v>185</v>
      </c>
      <c r="AB109" s="107"/>
      <c r="AD109" s="5">
        <f t="shared" si="27"/>
        <v>87</v>
      </c>
      <c r="AE109" s="52">
        <f t="shared" si="23"/>
        <v>0</v>
      </c>
      <c r="AF109" s="64">
        <f t="shared" si="24"/>
        <v>0</v>
      </c>
      <c r="AG109" s="64">
        <f t="shared" si="25"/>
        <v>0</v>
      </c>
      <c r="AH109" s="53">
        <v>0</v>
      </c>
      <c r="AI109" s="65" t="e">
        <f>VLOOKUP(AD109,'3yr IRR Exit Calc'!$AC$196:$AJ$286,8,FALSE)</f>
        <v>#VALUE!</v>
      </c>
    </row>
    <row r="110" spans="2:35" x14ac:dyDescent="0.25">
      <c r="B110" s="40">
        <v>45565</v>
      </c>
      <c r="C110" s="52">
        <f t="shared" si="8"/>
        <v>88</v>
      </c>
      <c r="D110" s="52" t="s">
        <v>73</v>
      </c>
      <c r="E110" s="52" t="s">
        <v>170</v>
      </c>
      <c r="F110" s="52" t="s">
        <v>181</v>
      </c>
      <c r="G110" s="52" t="s">
        <v>7</v>
      </c>
      <c r="H110" s="53">
        <v>3.5000000000000003E-2</v>
      </c>
      <c r="I110" s="190">
        <v>0.05</v>
      </c>
      <c r="J110" s="68">
        <f t="shared" si="22"/>
        <v>3.3250000000000002E-2</v>
      </c>
      <c r="K110" s="75"/>
      <c r="L110" s="116"/>
      <c r="M110" s="223"/>
      <c r="N110" s="76">
        <f>+J110+K110</f>
        <v>3.3250000000000002E-2</v>
      </c>
      <c r="O110" s="87">
        <v>0.03</v>
      </c>
      <c r="P110" s="54">
        <v>2.5000000000000001E-2</v>
      </c>
      <c r="Q110" s="54">
        <v>2.2499999999999999E-2</v>
      </c>
      <c r="R110" s="88" cm="1">
        <f t="array" ref="R110">(PRODUCT(1+O110:Q110)^(1/3))-1</f>
        <v>2.5828598282809034E-2</v>
      </c>
      <c r="S110" s="94">
        <f>VLOOKUP(C110,'3yr IRR Exit Calc'!$A$196:$H$286,8,FALSE)</f>
        <v>6.0022154959355145E-2</v>
      </c>
      <c r="T110" s="99"/>
      <c r="U110" s="53"/>
      <c r="V110" s="76"/>
      <c r="W110" s="81"/>
      <c r="X110" s="55"/>
      <c r="Y110" s="55"/>
      <c r="Z110" s="55"/>
      <c r="AA110" s="107" t="s">
        <v>185</v>
      </c>
      <c r="AB110" s="107"/>
      <c r="AD110" s="5">
        <f t="shared" si="27"/>
        <v>88</v>
      </c>
      <c r="AE110" s="52" t="str">
        <f t="shared" si="23"/>
        <v>Japan</v>
      </c>
      <c r="AF110" s="64" t="str">
        <f t="shared" si="24"/>
        <v>Tokyo</v>
      </c>
      <c r="AG110" s="64" t="str">
        <f t="shared" si="25"/>
        <v>Residential</v>
      </c>
      <c r="AH110" s="53">
        <v>0</v>
      </c>
      <c r="AI110" s="65">
        <f>VLOOKUP(AD110,'3yr IRR Exit Calc'!$AC$196:$AJ$286,8,FALSE)</f>
        <v>6.0022154959355145E-2</v>
      </c>
    </row>
    <row r="111" spans="2:35" x14ac:dyDescent="0.25">
      <c r="B111" s="40">
        <v>45565</v>
      </c>
      <c r="C111" s="52">
        <f t="shared" si="8"/>
        <v>89</v>
      </c>
      <c r="D111" s="52" t="s">
        <v>73</v>
      </c>
      <c r="E111" s="52" t="s">
        <v>166</v>
      </c>
      <c r="F111" s="52" t="s">
        <v>180</v>
      </c>
      <c r="G111" s="52" t="s">
        <v>182</v>
      </c>
      <c r="H111" s="53">
        <v>5.6250000000000001E-2</v>
      </c>
      <c r="I111" s="190">
        <v>0.1</v>
      </c>
      <c r="J111" s="68">
        <f t="shared" si="22"/>
        <v>5.0625000000000003E-2</v>
      </c>
      <c r="K111" s="75"/>
      <c r="L111" s="116"/>
      <c r="M111" s="223"/>
      <c r="N111" s="76">
        <f>+J111+K111</f>
        <v>5.0625000000000003E-2</v>
      </c>
      <c r="O111" s="87">
        <v>2.5000000000000001E-2</v>
      </c>
      <c r="P111" s="54">
        <v>2.5000000000000001E-2</v>
      </c>
      <c r="Q111" s="54">
        <v>2.5000000000000001E-2</v>
      </c>
      <c r="R111" s="88" cm="1">
        <f t="array" ref="R111">(PRODUCT(1+O111:Q111)^(1/3))-1</f>
        <v>2.4999999999999911E-2</v>
      </c>
      <c r="S111" s="94">
        <f>VLOOKUP(C111,'3yr IRR Exit Calc'!$A$196:$H$286,8,FALSE)</f>
        <v>7.6890624999953694E-2</v>
      </c>
      <c r="T111" s="99"/>
      <c r="U111" s="53"/>
      <c r="V111" s="76"/>
      <c r="W111" s="81"/>
      <c r="X111" s="55"/>
      <c r="Y111" s="55"/>
      <c r="Z111" s="55"/>
      <c r="AA111" s="107" t="s">
        <v>185</v>
      </c>
      <c r="AB111" s="107"/>
      <c r="AD111" s="5">
        <f t="shared" si="27"/>
        <v>89</v>
      </c>
      <c r="AE111" s="52" t="str">
        <f t="shared" si="23"/>
        <v>Australia</v>
      </c>
      <c r="AF111" s="64" t="str">
        <f t="shared" si="24"/>
        <v>Various</v>
      </c>
      <c r="AG111" s="64" t="str">
        <f t="shared" si="25"/>
        <v>Healthcare</v>
      </c>
      <c r="AH111" s="53">
        <v>0</v>
      </c>
      <c r="AI111" s="65">
        <f>VLOOKUP(AD111,'3yr IRR Exit Calc'!$AC$196:$AJ$286,8,FALSE)</f>
        <v>7.6890624999953694E-2</v>
      </c>
    </row>
    <row r="112" spans="2:35" ht="15.75" thickBot="1" x14ac:dyDescent="0.3">
      <c r="B112" s="40" t="s">
        <v>60</v>
      </c>
      <c r="C112" s="52">
        <f>+C111+1</f>
        <v>90</v>
      </c>
      <c r="D112" s="52"/>
      <c r="E112" s="52"/>
      <c r="F112" s="52"/>
      <c r="G112" s="52"/>
      <c r="H112" s="54"/>
      <c r="I112" s="54"/>
      <c r="J112" s="68"/>
      <c r="K112" s="77"/>
      <c r="L112" s="117"/>
      <c r="M112" s="224"/>
      <c r="N112" s="78"/>
      <c r="O112" s="89"/>
      <c r="P112" s="90"/>
      <c r="Q112" s="90"/>
      <c r="R112" s="91"/>
      <c r="S112" s="95"/>
      <c r="T112" s="100"/>
      <c r="U112" s="101"/>
      <c r="V112" s="78"/>
      <c r="W112" s="81"/>
      <c r="X112" s="55"/>
      <c r="Y112" s="55"/>
      <c r="Z112" s="55"/>
      <c r="AA112" s="107"/>
      <c r="AB112" s="107"/>
      <c r="AD112" s="5">
        <f t="shared" si="27"/>
        <v>90</v>
      </c>
      <c r="AE112" s="52">
        <f t="shared" si="23"/>
        <v>0</v>
      </c>
      <c r="AF112" s="64">
        <f t="shared" si="24"/>
        <v>0</v>
      </c>
      <c r="AG112" s="64">
        <f t="shared" si="25"/>
        <v>0</v>
      </c>
      <c r="AH112" s="53">
        <v>0</v>
      </c>
      <c r="AI112" s="65" t="e">
        <f>VLOOKUP(AD112,'3yr IRR Exit Calc'!$AC$196:$AJ$286,8,FALSE)</f>
        <v>#VALUE!</v>
      </c>
    </row>
    <row r="116" spans="5:32" x14ac:dyDescent="0.25">
      <c r="E116" t="s">
        <v>10</v>
      </c>
      <c r="J116" s="15"/>
      <c r="K116" s="15"/>
      <c r="L116" s="15"/>
      <c r="M116" s="15"/>
      <c r="N116" s="15"/>
      <c r="O116" s="167" t="s">
        <v>10</v>
      </c>
      <c r="P116" s="168"/>
      <c r="Q116" s="168"/>
      <c r="R116" s="168"/>
      <c r="S116" s="111"/>
      <c r="T116" s="2"/>
    </row>
    <row r="117" spans="5:32" x14ac:dyDescent="0.25">
      <c r="J117" s="16"/>
      <c r="K117" s="16"/>
      <c r="L117" s="16"/>
      <c r="M117" s="16"/>
      <c r="N117" s="16"/>
      <c r="O117" s="168"/>
      <c r="P117" s="168"/>
      <c r="Q117" s="168"/>
      <c r="R117" s="168"/>
      <c r="S117" s="111"/>
      <c r="T117" s="2"/>
    </row>
    <row r="118" spans="5:32" x14ac:dyDescent="0.25">
      <c r="E118" s="30" t="s">
        <v>164</v>
      </c>
      <c r="F118" s="13" t="s">
        <v>10</v>
      </c>
      <c r="J118" s="16"/>
      <c r="K118" s="16"/>
      <c r="L118" s="16"/>
      <c r="M118" s="16"/>
      <c r="N118" s="16"/>
      <c r="O118" s="167" t="s">
        <v>23</v>
      </c>
      <c r="P118" s="168" t="s">
        <v>200</v>
      </c>
      <c r="Q118" s="168" t="s">
        <v>202</v>
      </c>
      <c r="R118" s="168" t="s">
        <v>199</v>
      </c>
      <c r="T118" s="2"/>
      <c r="AE118" s="30" t="s">
        <v>164</v>
      </c>
      <c r="AF118" s="13" t="s">
        <v>10</v>
      </c>
    </row>
    <row r="119" spans="5:32" x14ac:dyDescent="0.25">
      <c r="J119" s="16"/>
      <c r="K119" s="16"/>
      <c r="L119" s="16"/>
      <c r="M119" s="16"/>
      <c r="N119" s="16"/>
      <c r="O119" s="217" t="s">
        <v>36</v>
      </c>
      <c r="P119" s="168">
        <f>VLOOKUP(O119,'3yr IRR Exit Calc'!$L$196:$Q$225,6,FALSE)</f>
        <v>0.14940581140275744</v>
      </c>
      <c r="Q119" s="168">
        <f>VLOOKUP(O119,'3yr IRR Exit Calc'!$C$196:$H$226,6,FALSE)</f>
        <v>0.18338130538968067</v>
      </c>
      <c r="R119" s="168">
        <f>VLOOKUP(O119,'3yr IRR Exit Calc'!$U$196:$Z$225,6,FALSE)</f>
        <v>0.22246462248708321</v>
      </c>
      <c r="T119" s="2"/>
      <c r="AF119"/>
    </row>
    <row r="120" spans="5:32" x14ac:dyDescent="0.25">
      <c r="E120" s="30" t="s">
        <v>47</v>
      </c>
      <c r="F120" t="s">
        <v>76</v>
      </c>
      <c r="J120" s="16"/>
      <c r="K120" s="16"/>
      <c r="L120" s="16"/>
      <c r="M120" s="16"/>
      <c r="N120" s="16"/>
      <c r="O120" s="217" t="s">
        <v>33</v>
      </c>
      <c r="P120" s="168">
        <f>VLOOKUP(O120,'3yr IRR Exit Calc'!$L$196:$Q$225,6,FALSE)</f>
        <v>7.9845673446873544E-2</v>
      </c>
      <c r="Q120" s="168">
        <f>VLOOKUP(O120,'3yr IRR Exit Calc'!$C$196:$H$226,6,FALSE)</f>
        <v>0.10843158424001498</v>
      </c>
      <c r="R120" s="168">
        <f>VLOOKUP(O120,'3yr IRR Exit Calc'!$U$196:$Z$225,6,FALSE)</f>
        <v>0.14087776452346845</v>
      </c>
      <c r="T120" s="2"/>
      <c r="AE120" s="30" t="s">
        <v>47</v>
      </c>
      <c r="AF120" t="s">
        <v>298</v>
      </c>
    </row>
    <row r="121" spans="5:32" x14ac:dyDescent="0.25">
      <c r="E121" s="3" t="s">
        <v>36</v>
      </c>
      <c r="F121" s="2">
        <v>0.18338130538968067</v>
      </c>
      <c r="J121" s="16"/>
      <c r="K121" s="16"/>
      <c r="L121" s="16"/>
      <c r="M121" s="16"/>
      <c r="N121" s="16"/>
      <c r="O121" s="217" t="s">
        <v>18</v>
      </c>
      <c r="P121" s="168">
        <f>VLOOKUP(O121,'3yr IRR Exit Calc'!$L$196:$Q$225,6,FALSE)</f>
        <v>5.1569117973668144E-2</v>
      </c>
      <c r="Q121" s="168">
        <f>VLOOKUP(O121,'3yr IRR Exit Calc'!$C$196:$H$226,6,FALSE)</f>
        <v>9.1612258238571442E-2</v>
      </c>
      <c r="R121" s="168">
        <f>VLOOKUP(O121,'3yr IRR Exit Calc'!$U$196:$Z$225,6,FALSE)</f>
        <v>0.1394285923243257</v>
      </c>
      <c r="T121" s="2"/>
      <c r="AE121" s="3" t="s">
        <v>36</v>
      </c>
      <c r="AF121" s="2">
        <v>0.24000970059950871</v>
      </c>
    </row>
    <row r="122" spans="5:32" x14ac:dyDescent="0.25">
      <c r="E122" s="3" t="s">
        <v>33</v>
      </c>
      <c r="F122" s="2">
        <v>0.10843158424001498</v>
      </c>
      <c r="J122" s="16"/>
      <c r="K122" s="16"/>
      <c r="L122" s="16"/>
      <c r="M122" s="16"/>
      <c r="N122" s="16"/>
      <c r="O122" s="217" t="s">
        <v>8</v>
      </c>
      <c r="P122" s="168">
        <f>VLOOKUP(O122,'3yr IRR Exit Calc'!$L$196:$Q$225,6,FALSE)</f>
        <v>6.1547079136285099E-2</v>
      </c>
      <c r="Q122" s="168">
        <f>VLOOKUP(O122,'3yr IRR Exit Calc'!$C$196:$H$226,6,FALSE)</f>
        <v>9.1139118537969077E-2</v>
      </c>
      <c r="R122" s="168">
        <f>VLOOKUP(O122,'3yr IRR Exit Calc'!$U$196:$Z$225,6,FALSE)</f>
        <v>0.1249289483743703</v>
      </c>
      <c r="T122" s="2"/>
      <c r="AE122" s="3" t="s">
        <v>9</v>
      </c>
      <c r="AF122" s="2">
        <v>0.16529037163497245</v>
      </c>
    </row>
    <row r="123" spans="5:32" x14ac:dyDescent="0.25">
      <c r="E123" s="3" t="s">
        <v>18</v>
      </c>
      <c r="F123" s="2">
        <v>9.1612258238571442E-2</v>
      </c>
      <c r="J123" s="16"/>
      <c r="K123" s="16"/>
      <c r="L123" s="16"/>
      <c r="M123" s="16"/>
      <c r="N123" s="16"/>
      <c r="O123" s="217" t="s">
        <v>405</v>
      </c>
      <c r="P123" s="168">
        <f>VLOOKUP(O123,'3yr IRR Exit Calc'!$L$196:$Q$225,6,FALSE)</f>
        <v>6.338000650564557E-2</v>
      </c>
      <c r="Q123" s="168">
        <f>VLOOKUP(O123,'3yr IRR Exit Calc'!$C$196:$H$226,6,FALSE)</f>
        <v>8.8245301358716555E-2</v>
      </c>
      <c r="R123" s="168">
        <f>VLOOKUP(O123,'3yr IRR Exit Calc'!$U$196:$Z$225,6,FALSE)</f>
        <v>0.11609351799946221</v>
      </c>
      <c r="T123" s="2"/>
      <c r="AE123" s="3" t="s">
        <v>33</v>
      </c>
      <c r="AF123" s="2">
        <v>0.11374211232001998</v>
      </c>
    </row>
    <row r="124" spans="5:32" x14ac:dyDescent="0.25">
      <c r="E124" s="3" t="s">
        <v>8</v>
      </c>
      <c r="F124" s="2">
        <v>9.1139118537969077E-2</v>
      </c>
      <c r="J124" s="16"/>
      <c r="K124" s="16"/>
      <c r="L124" s="16"/>
      <c r="M124" s="16"/>
      <c r="N124" s="16"/>
      <c r="O124" s="217" t="s">
        <v>6</v>
      </c>
      <c r="P124" s="168">
        <f>VLOOKUP(O124,'3yr IRR Exit Calc'!$L$196:$Q$225,6,FALSE)</f>
        <v>4.0217722714136483E-2</v>
      </c>
      <c r="Q124" s="168">
        <f>VLOOKUP(O124,'3yr IRR Exit Calc'!$C$196:$H$226,6,FALSE)</f>
        <v>8.4876818077514571E-2</v>
      </c>
      <c r="R124" s="168">
        <f>VLOOKUP(O124,'3yr IRR Exit Calc'!$U$196:$Z$225,6,FALSE)</f>
        <v>0.13937145381764315</v>
      </c>
      <c r="T124" s="2"/>
      <c r="AE124" s="3" t="s">
        <v>8</v>
      </c>
      <c r="AF124" s="2">
        <v>0.10823658180712495</v>
      </c>
    </row>
    <row r="125" spans="5:32" x14ac:dyDescent="0.25">
      <c r="E125" s="3" t="s">
        <v>405</v>
      </c>
      <c r="F125" s="2">
        <v>8.8245301358716555E-2</v>
      </c>
      <c r="J125" s="16"/>
      <c r="K125" s="16"/>
      <c r="L125" s="16"/>
      <c r="M125" s="16"/>
      <c r="N125" s="16"/>
      <c r="O125" s="217" t="s">
        <v>34</v>
      </c>
      <c r="P125" s="168">
        <f>VLOOKUP(O125,'3yr IRR Exit Calc'!$L$196:$Q$225,6,FALSE)</f>
        <v>4.8887107249342421E-2</v>
      </c>
      <c r="Q125" s="168">
        <f>VLOOKUP(O125,'3yr IRR Exit Calc'!$C$196:$H$226,6,FALSE)</f>
        <v>8.1081919999990149E-2</v>
      </c>
      <c r="R125" s="168">
        <f>VLOOKUP(O125,'3yr IRR Exit Calc'!$U$196:$Z$225,6,FALSE)</f>
        <v>0.118296773100389</v>
      </c>
      <c r="T125" s="2"/>
      <c r="AE125" s="3" t="s">
        <v>18</v>
      </c>
      <c r="AF125" s="2">
        <v>9.6316344318095271E-2</v>
      </c>
    </row>
    <row r="126" spans="5:32" x14ac:dyDescent="0.25">
      <c r="E126" s="3" t="s">
        <v>6</v>
      </c>
      <c r="F126" s="2">
        <v>8.4876818077514571E-2</v>
      </c>
      <c r="J126" s="16"/>
      <c r="K126" s="16"/>
      <c r="L126" s="16"/>
      <c r="M126" s="16"/>
      <c r="N126" s="16"/>
      <c r="O126" s="217" t="s">
        <v>9</v>
      </c>
      <c r="P126" s="168">
        <f>VLOOKUP(O126,'3yr IRR Exit Calc'!$L$196:$Q$225,6,FALSE)</f>
        <v>5.2378819714499869E-2</v>
      </c>
      <c r="Q126" s="168">
        <f>VLOOKUP(O126,'3yr IRR Exit Calc'!$C$196:$H$226,6,FALSE)</f>
        <v>8.0502758630165205E-2</v>
      </c>
      <c r="R126" s="168">
        <f>VLOOKUP(O126,'3yr IRR Exit Calc'!$U$196:$Z$225,6,FALSE)</f>
        <v>0.11245698472934906</v>
      </c>
      <c r="T126" s="2"/>
      <c r="AE126" s="3" t="s">
        <v>6</v>
      </c>
      <c r="AF126" s="2">
        <v>8.967797630834487E-2</v>
      </c>
    </row>
    <row r="127" spans="5:32" x14ac:dyDescent="0.25">
      <c r="E127" s="3" t="s">
        <v>34</v>
      </c>
      <c r="F127" s="2">
        <v>8.1081919999990149E-2</v>
      </c>
      <c r="J127" s="16"/>
      <c r="K127" s="16"/>
      <c r="L127" s="16"/>
      <c r="M127" s="16"/>
      <c r="N127" s="16"/>
      <c r="O127" s="217" t="s">
        <v>404</v>
      </c>
      <c r="P127" s="168">
        <f>VLOOKUP(O127,'3yr IRR Exit Calc'!$L$196:$Q$225,6,FALSE)</f>
        <v>4.4608232414815596E-2</v>
      </c>
      <c r="Q127" s="168">
        <f>VLOOKUP(O127,'3yr IRR Exit Calc'!$C$196:$H$226,6,FALSE)</f>
        <v>8.0151431233560499E-2</v>
      </c>
      <c r="R127" s="168">
        <f>VLOOKUP(O127,'3yr IRR Exit Calc'!$U$196:$Z$225,6,FALSE)</f>
        <v>0.12183958875422718</v>
      </c>
      <c r="T127" s="2"/>
      <c r="AE127" s="3" t="s">
        <v>34</v>
      </c>
      <c r="AF127" s="2">
        <v>7.9759885714271644E-2</v>
      </c>
    </row>
    <row r="128" spans="5:32" x14ac:dyDescent="0.25">
      <c r="E128" s="3" t="s">
        <v>9</v>
      </c>
      <c r="F128" s="2">
        <v>8.0502758630165205E-2</v>
      </c>
      <c r="J128" s="16"/>
      <c r="K128" s="16"/>
      <c r="L128" s="16"/>
      <c r="M128" s="16"/>
      <c r="N128" s="16"/>
      <c r="O128" s="217" t="s">
        <v>403</v>
      </c>
      <c r="P128" s="168">
        <f>VLOOKUP(O128,'3yr IRR Exit Calc'!$L$196:$Q$225,6,FALSE)</f>
        <v>4.1092552990332321E-2</v>
      </c>
      <c r="Q128" s="168">
        <f>VLOOKUP(O128,'3yr IRR Exit Calc'!$C$196:$H$226,6,FALSE)</f>
        <v>7.6041171073199632E-2</v>
      </c>
      <c r="R128" s="168">
        <f>VLOOKUP(O128,'3yr IRR Exit Calc'!$U$196:$Z$225,6,FALSE)</f>
        <v>0.1169499288883673</v>
      </c>
      <c r="T128" s="2"/>
      <c r="AE128" s="3" t="s">
        <v>37</v>
      </c>
      <c r="AF128" s="2">
        <v>7.8368462043395523E-2</v>
      </c>
    </row>
    <row r="129" spans="5:32" x14ac:dyDescent="0.25">
      <c r="E129" s="3" t="s">
        <v>404</v>
      </c>
      <c r="F129" s="2">
        <v>8.0151431233560499E-2</v>
      </c>
      <c r="J129" s="16"/>
      <c r="K129" s="16"/>
      <c r="L129" s="16"/>
      <c r="M129" s="16"/>
      <c r="N129" s="16"/>
      <c r="O129" s="217" t="s">
        <v>37</v>
      </c>
      <c r="P129" s="168">
        <f>VLOOKUP(O129,'3yr IRR Exit Calc'!$L$196:$Q$225,6,FALSE)</f>
        <v>4.1552459482956383E-2</v>
      </c>
      <c r="Q129" s="168">
        <f>VLOOKUP(O129,'3yr IRR Exit Calc'!$C$196:$H$226,6,FALSE)</f>
        <v>7.5841884548685901E-2</v>
      </c>
      <c r="R129" s="168">
        <f>VLOOKUP(O129,'3yr IRR Exit Calc'!$U$196:$Z$225,6,FALSE)</f>
        <v>0.11586521542397477</v>
      </c>
      <c r="T129" s="2"/>
      <c r="AE129" s="3" t="s">
        <v>101</v>
      </c>
      <c r="AF129" s="2">
        <v>3.4618888158795977E-2</v>
      </c>
    </row>
    <row r="130" spans="5:32" x14ac:dyDescent="0.25">
      <c r="E130" s="3" t="s">
        <v>403</v>
      </c>
      <c r="F130" s="2">
        <v>7.6041171073199632E-2</v>
      </c>
      <c r="J130" s="16"/>
      <c r="K130" s="16"/>
      <c r="L130" s="16"/>
      <c r="M130" s="16"/>
      <c r="N130" s="16"/>
      <c r="O130" s="217" t="s">
        <v>102</v>
      </c>
      <c r="P130" s="168">
        <f>VLOOKUP(O130,'3yr IRR Exit Calc'!$L$196:$Q$225,6,FALSE)</f>
        <v>3.4251420347506389E-2</v>
      </c>
      <c r="Q130" s="168">
        <f>VLOOKUP(O130,'3yr IRR Exit Calc'!$C$196:$H$226,6,FALSE)</f>
        <v>7.2401395313258732E-2</v>
      </c>
      <c r="R130" s="168">
        <f>VLOOKUP(O130,'3yr IRR Exit Calc'!$U$196:$Z$225,6,FALSE)</f>
        <v>0.1177129340747467</v>
      </c>
      <c r="T130" s="2"/>
      <c r="AE130" s="3" t="s">
        <v>41</v>
      </c>
      <c r="AF130" s="2">
        <v>1.5567125636238768E-3</v>
      </c>
    </row>
    <row r="131" spans="5:32" x14ac:dyDescent="0.25">
      <c r="E131" s="3" t="s">
        <v>37</v>
      </c>
      <c r="F131" s="2">
        <v>7.5841884548685901E-2</v>
      </c>
      <c r="J131" s="16"/>
      <c r="K131" s="16"/>
      <c r="L131" s="16"/>
      <c r="M131" s="16"/>
      <c r="N131" s="16"/>
      <c r="O131" s="217" t="s">
        <v>103</v>
      </c>
      <c r="P131" s="168">
        <f>VLOOKUP(O131,'3yr IRR Exit Calc'!$L$196:$Q$225,6,FALSE)</f>
        <v>1.6391057556489841E-2</v>
      </c>
      <c r="Q131" s="168">
        <f>VLOOKUP(O131,'3yr IRR Exit Calc'!$C$196:$H$226,6,FALSE)</f>
        <v>6.9515199999542698E-2</v>
      </c>
      <c r="R131" s="168">
        <f>VLOOKUP(O131,'3yr IRR Exit Calc'!$U$196:$Z$225,6,FALSE)</f>
        <v>0.1371396256976225</v>
      </c>
      <c r="T131" s="2"/>
      <c r="AE131" s="3" t="s">
        <v>75</v>
      </c>
      <c r="AF131" s="2">
        <v>0.10075770354681532</v>
      </c>
    </row>
    <row r="132" spans="5:32" x14ac:dyDescent="0.25">
      <c r="E132" s="3" t="s">
        <v>102</v>
      </c>
      <c r="F132" s="2">
        <v>7.2401395313258732E-2</v>
      </c>
      <c r="J132" s="16"/>
      <c r="K132" s="16"/>
      <c r="L132" s="16"/>
      <c r="M132" s="16"/>
      <c r="N132" s="16"/>
      <c r="O132" s="217" t="s">
        <v>401</v>
      </c>
      <c r="P132" s="168">
        <f>VLOOKUP(O132,'3yr IRR Exit Calc'!$L$196:$Q$225,6,FALSE)</f>
        <v>3.1370837872604085E-2</v>
      </c>
      <c r="Q132" s="168">
        <f>VLOOKUP(O132,'3yr IRR Exit Calc'!$C$196:$H$226,6,FALSE)</f>
        <v>6.9301893862501851E-2</v>
      </c>
      <c r="R132" s="168">
        <f>VLOOKUP(O132,'3yr IRR Exit Calc'!$U$196:$Z$225,6,FALSE)</f>
        <v>0.11433245946670745</v>
      </c>
      <c r="T132" s="2"/>
      <c r="AF132"/>
    </row>
    <row r="133" spans="5:32" x14ac:dyDescent="0.25">
      <c r="E133" s="3" t="s">
        <v>103</v>
      </c>
      <c r="F133" s="2">
        <v>6.9515199999542698E-2</v>
      </c>
      <c r="J133" s="16"/>
      <c r="K133" s="16"/>
      <c r="L133" s="16"/>
      <c r="M133" s="16"/>
      <c r="N133" s="16"/>
      <c r="O133" s="217" t="s">
        <v>5</v>
      </c>
      <c r="P133" s="168">
        <f>VLOOKUP(O133,'3yr IRR Exit Calc'!$L$196:$Q$225,6,FALSE)</f>
        <v>2.6895777248329811E-2</v>
      </c>
      <c r="Q133" s="168">
        <f>VLOOKUP(O133,'3yr IRR Exit Calc'!$C$196:$H$226,6,FALSE)</f>
        <v>6.6668957311717403E-2</v>
      </c>
      <c r="R133" s="168">
        <f>VLOOKUP(O133,'3yr IRR Exit Calc'!$U$196:$Z$225,6,FALSE)</f>
        <v>0.11429726299241594</v>
      </c>
      <c r="T133" s="2"/>
      <c r="AF133"/>
    </row>
    <row r="134" spans="5:32" x14ac:dyDescent="0.25">
      <c r="E134" s="3" t="s">
        <v>401</v>
      </c>
      <c r="F134" s="2">
        <v>6.9301893862501851E-2</v>
      </c>
      <c r="J134" s="16"/>
      <c r="K134" s="16"/>
      <c r="L134" s="16"/>
      <c r="M134" s="16"/>
      <c r="N134" s="16"/>
      <c r="O134" s="217" t="s">
        <v>32</v>
      </c>
      <c r="P134" s="168">
        <f>VLOOKUP(O134,'3yr IRR Exit Calc'!$L$196:$Q$225,6,FALSE)</f>
        <v>2.6206620780418133E-2</v>
      </c>
      <c r="Q134" s="168">
        <f>VLOOKUP(O134,'3yr IRR Exit Calc'!$C$196:$H$226,6,FALSE)</f>
        <v>6.3780465041323176E-2</v>
      </c>
      <c r="R134" s="168">
        <f>VLOOKUP(O134,'3yr IRR Exit Calc'!$U$196:$Z$225,6,FALSE)</f>
        <v>0.10835332754105642</v>
      </c>
      <c r="T134" s="2"/>
      <c r="AF134"/>
    </row>
    <row r="135" spans="5:32" x14ac:dyDescent="0.25">
      <c r="E135" s="3" t="s">
        <v>5</v>
      </c>
      <c r="F135" s="2">
        <v>6.6668957311717403E-2</v>
      </c>
      <c r="J135" s="16"/>
      <c r="K135" s="16"/>
      <c r="L135" s="16"/>
      <c r="M135" s="16"/>
      <c r="N135" s="16"/>
      <c r="O135" s="217" t="s">
        <v>407</v>
      </c>
      <c r="P135" s="168">
        <f>VLOOKUP(O135,'3yr IRR Exit Calc'!$L$196:$Q$225,6,FALSE)</f>
        <v>9.7576353541006799E-3</v>
      </c>
      <c r="Q135" s="168">
        <f>VLOOKUP(O135,'3yr IRR Exit Calc'!$C$196:$H$226,6,FALSE)</f>
        <v>5.5405290597523971E-2</v>
      </c>
      <c r="R135" s="168">
        <f>VLOOKUP(O135,'3yr IRR Exit Calc'!$U$196:$Z$225,6,FALSE)</f>
        <v>0.11167391859041631</v>
      </c>
      <c r="T135" s="2"/>
      <c r="AF135"/>
    </row>
    <row r="136" spans="5:32" x14ac:dyDescent="0.25">
      <c r="E136" s="3" t="s">
        <v>32</v>
      </c>
      <c r="F136" s="2">
        <v>6.3780465041323176E-2</v>
      </c>
      <c r="J136" s="16"/>
      <c r="K136" s="16"/>
      <c r="L136" s="16"/>
      <c r="M136" s="16"/>
      <c r="N136" s="16"/>
      <c r="O136" s="217" t="s">
        <v>402</v>
      </c>
      <c r="P136" s="168">
        <f>VLOOKUP(O136,'3yr IRR Exit Calc'!$L$196:$Q$225,6,FALSE)</f>
        <v>1.1108427159618683E-2</v>
      </c>
      <c r="Q136" s="168">
        <f>VLOOKUP(O136,'3yr IRR Exit Calc'!$C$196:$H$226,6,FALSE)</f>
        <v>5.5137343282949836E-2</v>
      </c>
      <c r="R136" s="168">
        <f>VLOOKUP(O136,'3yr IRR Exit Calc'!$U$196:$Z$225,6,FALSE)</f>
        <v>0.10900570075607452</v>
      </c>
      <c r="T136" s="2"/>
      <c r="AF136"/>
    </row>
    <row r="137" spans="5:32" x14ac:dyDescent="0.25">
      <c r="E137" s="3" t="s">
        <v>407</v>
      </c>
      <c r="F137" s="2">
        <v>5.5405290597523971E-2</v>
      </c>
      <c r="H137" s="15"/>
      <c r="I137" s="16"/>
      <c r="J137" s="16"/>
      <c r="K137" s="16"/>
      <c r="L137" s="16"/>
      <c r="M137" s="16"/>
      <c r="N137" s="16"/>
      <c r="O137" s="217" t="s">
        <v>101</v>
      </c>
      <c r="P137" s="168">
        <f>VLOOKUP(O137,'3yr IRR Exit Calc'!$L$196:$Q$225,6,FALSE)</f>
        <v>1.1569740566713671E-2</v>
      </c>
      <c r="Q137" s="168">
        <f>VLOOKUP(O137,'3yr IRR Exit Calc'!$C$196:$H$226,6,FALSE)</f>
        <v>4.7525599474333102E-2</v>
      </c>
      <c r="R137" s="168">
        <f>VLOOKUP(O137,'3yr IRR Exit Calc'!$U$196:$Z$225,6,FALSE)</f>
        <v>8.9973489678087937E-2</v>
      </c>
      <c r="T137" s="2"/>
      <c r="AF137"/>
    </row>
    <row r="138" spans="5:32" x14ac:dyDescent="0.25">
      <c r="E138" s="3" t="s">
        <v>402</v>
      </c>
      <c r="F138" s="2">
        <v>5.5137343282949836E-2</v>
      </c>
      <c r="G138" s="14"/>
      <c r="H138" s="15"/>
      <c r="I138" s="16"/>
      <c r="J138" s="16"/>
      <c r="K138" s="16"/>
      <c r="L138" s="16"/>
      <c r="M138" s="16"/>
      <c r="N138" s="16"/>
      <c r="O138" s="217" t="s">
        <v>41</v>
      </c>
      <c r="P138" s="168">
        <f>VLOOKUP(O138,'3yr IRR Exit Calc'!$L$196:$Q$225,6,FALSE)</f>
        <v>-1.6069063291153651E-2</v>
      </c>
      <c r="Q138" s="168">
        <f>VLOOKUP(O138,'3yr IRR Exit Calc'!$C$196:$H$226,6,FALSE)</f>
        <v>2.0245370050899103E-2</v>
      </c>
      <c r="R138" s="168">
        <f>VLOOKUP(O138,'3yr IRR Exit Calc'!$U$196:$Z$225,6,FALSE)</f>
        <v>6.338128881944427E-2</v>
      </c>
      <c r="S138" s="111"/>
      <c r="T138" s="2"/>
      <c r="AF138"/>
    </row>
    <row r="139" spans="5:32" x14ac:dyDescent="0.25">
      <c r="E139" s="3" t="s">
        <v>101</v>
      </c>
      <c r="F139" s="2">
        <v>4.7525599474333102E-2</v>
      </c>
      <c r="G139" s="14"/>
      <c r="H139" s="15"/>
      <c r="I139" s="16"/>
      <c r="J139" s="16"/>
      <c r="K139" s="16"/>
      <c r="L139" s="16"/>
      <c r="M139" s="16"/>
      <c r="N139" s="16"/>
      <c r="O139" s="167"/>
      <c r="P139" s="168"/>
      <c r="Q139" s="168"/>
      <c r="R139" s="168"/>
      <c r="S139" s="111"/>
      <c r="T139" s="2"/>
      <c r="AF139"/>
    </row>
    <row r="140" spans="5:32" x14ac:dyDescent="0.25">
      <c r="E140" s="3" t="s">
        <v>41</v>
      </c>
      <c r="F140" s="2">
        <v>2.0245370050899103E-2</v>
      </c>
      <c r="O140" s="167"/>
      <c r="P140" s="111"/>
      <c r="Q140" s="111"/>
      <c r="R140" s="111"/>
      <c r="S140" s="111"/>
      <c r="T140" s="2"/>
      <c r="AF140"/>
    </row>
    <row r="141" spans="5:32" x14ac:dyDescent="0.25">
      <c r="E141" s="3" t="s">
        <v>99</v>
      </c>
      <c r="F141" s="2"/>
      <c r="O141" s="167"/>
      <c r="P141" s="111"/>
      <c r="Q141" s="111"/>
      <c r="R141" s="111"/>
      <c r="S141" s="111"/>
      <c r="T141" s="2"/>
    </row>
    <row r="142" spans="5:32" x14ac:dyDescent="0.25">
      <c r="E142" s="3" t="s">
        <v>75</v>
      </c>
      <c r="F142" s="2">
        <v>7.8064353313105933E-2</v>
      </c>
      <c r="O142" s="111"/>
      <c r="P142" s="111"/>
      <c r="Q142" s="111"/>
      <c r="R142" s="111"/>
      <c r="S142" s="111"/>
    </row>
    <row r="143" spans="5:32" x14ac:dyDescent="0.25">
      <c r="O143" s="111" t="s">
        <v>296</v>
      </c>
      <c r="P143" s="111"/>
      <c r="Q143" s="111"/>
      <c r="R143" s="111"/>
      <c r="S143" s="111"/>
    </row>
    <row r="144" spans="5:32" x14ac:dyDescent="0.25">
      <c r="O144" s="111"/>
      <c r="P144" s="111"/>
      <c r="Q144" s="111"/>
      <c r="R144" s="111"/>
      <c r="S144" s="111"/>
    </row>
    <row r="145" spans="5:19" x14ac:dyDescent="0.25">
      <c r="O145" s="111"/>
      <c r="P145" s="111"/>
      <c r="Q145" s="111"/>
      <c r="R145" s="111"/>
      <c r="S145" s="111"/>
    </row>
    <row r="146" spans="5:19" x14ac:dyDescent="0.25">
      <c r="O146" s="111"/>
      <c r="P146" s="111"/>
      <c r="Q146" s="111"/>
      <c r="R146" s="111"/>
      <c r="S146" s="111"/>
    </row>
    <row r="147" spans="5:19" x14ac:dyDescent="0.25">
      <c r="O147" s="111"/>
      <c r="P147" s="111"/>
      <c r="Q147" s="111"/>
      <c r="R147" s="111"/>
      <c r="S147" s="111"/>
    </row>
    <row r="148" spans="5:19" x14ac:dyDescent="0.25">
      <c r="O148" s="111"/>
      <c r="P148" s="111"/>
      <c r="Q148" s="111"/>
      <c r="R148" s="111"/>
      <c r="S148" s="111"/>
    </row>
    <row r="149" spans="5:19" x14ac:dyDescent="0.25">
      <c r="O149" s="111"/>
      <c r="P149" s="111"/>
      <c r="Q149" s="111"/>
      <c r="R149" s="111"/>
      <c r="S149" s="111"/>
    </row>
    <row r="150" spans="5:19" x14ac:dyDescent="0.25">
      <c r="E150" t="s">
        <v>160</v>
      </c>
      <c r="O150" s="111" t="s">
        <v>160</v>
      </c>
      <c r="P150" s="111"/>
      <c r="Q150" s="111"/>
      <c r="R150" s="111"/>
      <c r="S150" s="111"/>
    </row>
    <row r="151" spans="5:19" x14ac:dyDescent="0.25">
      <c r="O151" s="111"/>
      <c r="P151" s="111"/>
      <c r="Q151" s="111"/>
      <c r="R151" s="111"/>
      <c r="S151" s="111"/>
    </row>
    <row r="152" spans="5:19" x14ac:dyDescent="0.25">
      <c r="E152" s="30" t="s">
        <v>164</v>
      </c>
      <c r="F152" t="s">
        <v>160</v>
      </c>
      <c r="O152" s="111" t="s">
        <v>23</v>
      </c>
      <c r="P152" s="109" t="s">
        <v>200</v>
      </c>
      <c r="Q152" s="109" t="s">
        <v>202</v>
      </c>
      <c r="R152" s="109" t="s">
        <v>199</v>
      </c>
      <c r="S152" s="111"/>
    </row>
    <row r="153" spans="5:19" x14ac:dyDescent="0.25">
      <c r="O153" s="111"/>
      <c r="P153" s="111"/>
      <c r="Q153" s="111"/>
      <c r="R153" s="111"/>
      <c r="S153" s="111"/>
    </row>
    <row r="154" spans="5:19" x14ac:dyDescent="0.25">
      <c r="E154" s="30" t="s">
        <v>47</v>
      </c>
      <c r="F154" t="s">
        <v>76</v>
      </c>
      <c r="O154" s="111"/>
      <c r="P154" s="111"/>
      <c r="Q154" s="111"/>
      <c r="R154" s="111"/>
      <c r="S154" s="111"/>
    </row>
    <row r="155" spans="5:19" x14ac:dyDescent="0.25">
      <c r="E155" s="3" t="s">
        <v>9</v>
      </c>
      <c r="F155" s="1">
        <v>9.8889086697399708E-2</v>
      </c>
      <c r="O155" s="111"/>
      <c r="P155" s="111"/>
      <c r="Q155" s="111"/>
      <c r="R155" s="111"/>
      <c r="S155" s="111"/>
    </row>
    <row r="156" spans="5:19" x14ac:dyDescent="0.25">
      <c r="E156" s="3" t="s">
        <v>37</v>
      </c>
      <c r="F156" s="1">
        <v>9.4991364247393184E-2</v>
      </c>
      <c r="O156" s="111"/>
      <c r="P156" s="111"/>
      <c r="Q156" s="111"/>
      <c r="R156" s="111"/>
      <c r="S156" s="111"/>
    </row>
    <row r="157" spans="5:19" x14ac:dyDescent="0.25">
      <c r="E157" s="3" t="s">
        <v>240</v>
      </c>
      <c r="F157" s="1">
        <v>8.0370813841865729E-2</v>
      </c>
      <c r="O157" s="111"/>
      <c r="P157" s="111"/>
      <c r="Q157" s="111"/>
      <c r="R157" s="111"/>
      <c r="S157" s="111"/>
    </row>
    <row r="158" spans="5:19" x14ac:dyDescent="0.25">
      <c r="E158" s="3" t="s">
        <v>239</v>
      </c>
      <c r="F158" s="1">
        <v>7.5324904714453744E-2</v>
      </c>
      <c r="O158" s="111"/>
      <c r="P158" s="111"/>
      <c r="Q158" s="111"/>
      <c r="R158" s="111"/>
      <c r="S158" s="111"/>
    </row>
    <row r="159" spans="5:19" x14ac:dyDescent="0.25">
      <c r="E159" s="3" t="s">
        <v>101</v>
      </c>
      <c r="F159" s="1">
        <v>7.3401634125956461E-2</v>
      </c>
      <c r="O159" s="111"/>
      <c r="P159" s="111"/>
      <c r="Q159" s="111"/>
      <c r="R159" s="111"/>
      <c r="S159" s="111"/>
    </row>
    <row r="160" spans="5:19" x14ac:dyDescent="0.25">
      <c r="E160" s="3" t="s">
        <v>182</v>
      </c>
      <c r="F160" s="1">
        <v>7.0104349999653426E-2</v>
      </c>
      <c r="O160" s="111"/>
      <c r="P160" s="111"/>
      <c r="Q160" s="111"/>
      <c r="R160" s="111"/>
      <c r="S160" s="111"/>
    </row>
    <row r="161" spans="5:19" x14ac:dyDescent="0.25">
      <c r="E161" s="3" t="s">
        <v>238</v>
      </c>
      <c r="F161" s="1">
        <v>6.6012986921005545E-2</v>
      </c>
      <c r="O161" s="111"/>
      <c r="P161" s="111"/>
      <c r="Q161" s="111"/>
      <c r="R161" s="111"/>
      <c r="S161" s="111"/>
    </row>
    <row r="162" spans="5:19" x14ac:dyDescent="0.25">
      <c r="E162" s="3" t="s">
        <v>35</v>
      </c>
      <c r="F162" s="1">
        <v>6.4879999998692872E-2</v>
      </c>
      <c r="O162" s="111"/>
      <c r="P162" s="111"/>
      <c r="Q162" s="111"/>
      <c r="R162" s="111"/>
      <c r="S162" s="111"/>
    </row>
    <row r="163" spans="5:19" x14ac:dyDescent="0.25">
      <c r="E163" s="3" t="s">
        <v>237</v>
      </c>
      <c r="F163" s="1">
        <v>4.5286327621554046E-2</v>
      </c>
      <c r="O163" s="111"/>
      <c r="P163" s="111"/>
      <c r="Q163" s="111"/>
      <c r="R163" s="111"/>
      <c r="S163" s="111"/>
    </row>
    <row r="164" spans="5:19" x14ac:dyDescent="0.25">
      <c r="E164" s="3" t="s">
        <v>75</v>
      </c>
      <c r="F164" s="1">
        <v>7.4362385351997184E-2</v>
      </c>
      <c r="O164" s="111"/>
      <c r="P164" s="111"/>
      <c r="Q164" s="111"/>
      <c r="R164" s="111"/>
      <c r="S164" s="111"/>
    </row>
    <row r="165" spans="5:19" x14ac:dyDescent="0.25">
      <c r="O165" s="111"/>
      <c r="P165" s="111"/>
      <c r="Q165" s="111"/>
      <c r="R165" s="111"/>
      <c r="S165" s="111"/>
    </row>
    <row r="166" spans="5:19" x14ac:dyDescent="0.25">
      <c r="O166" s="111"/>
      <c r="P166" s="111"/>
      <c r="Q166" s="111"/>
      <c r="R166" s="111"/>
      <c r="S166" s="111"/>
    </row>
    <row r="167" spans="5:19" x14ac:dyDescent="0.25">
      <c r="O167" s="111"/>
      <c r="P167" s="111"/>
      <c r="Q167" s="111"/>
      <c r="R167" s="111"/>
      <c r="S167" s="111"/>
    </row>
    <row r="168" spans="5:19" x14ac:dyDescent="0.25">
      <c r="O168" s="111"/>
      <c r="P168" s="111"/>
      <c r="Q168" s="111"/>
      <c r="R168" s="111"/>
      <c r="S168" s="111"/>
    </row>
    <row r="169" spans="5:19" x14ac:dyDescent="0.25">
      <c r="E169" t="s">
        <v>219</v>
      </c>
      <c r="O169" s="111" t="s">
        <v>219</v>
      </c>
      <c r="S169" s="111"/>
    </row>
    <row r="170" spans="5:19" x14ac:dyDescent="0.25">
      <c r="O170" s="111"/>
      <c r="P170" s="111"/>
      <c r="Q170" s="111"/>
      <c r="R170" s="111"/>
      <c r="S170" s="111"/>
    </row>
    <row r="171" spans="5:19" x14ac:dyDescent="0.25">
      <c r="E171" s="30" t="s">
        <v>164</v>
      </c>
      <c r="F171" t="s">
        <v>219</v>
      </c>
      <c r="O171" s="111" t="s">
        <v>23</v>
      </c>
      <c r="P171" s="109" t="s">
        <v>200</v>
      </c>
      <c r="Q171" s="109" t="s">
        <v>202</v>
      </c>
      <c r="R171" s="109" t="s">
        <v>199</v>
      </c>
      <c r="S171" s="111"/>
    </row>
    <row r="172" spans="5:19" x14ac:dyDescent="0.25">
      <c r="O172" s="111"/>
      <c r="P172" s="111"/>
      <c r="Q172" s="111"/>
      <c r="R172" s="111"/>
      <c r="S172" s="111"/>
    </row>
    <row r="173" spans="5:19" x14ac:dyDescent="0.25">
      <c r="E173" s="30" t="s">
        <v>47</v>
      </c>
      <c r="F173" t="s">
        <v>76</v>
      </c>
      <c r="O173" s="111"/>
      <c r="P173" s="111"/>
      <c r="Q173" s="111"/>
      <c r="R173" s="111"/>
      <c r="S173" s="111"/>
    </row>
    <row r="174" spans="5:19" x14ac:dyDescent="0.25">
      <c r="E174" s="3" t="s">
        <v>240</v>
      </c>
      <c r="F174" s="1">
        <v>8.5889912913901023E-2</v>
      </c>
      <c r="O174" s="111"/>
      <c r="P174" s="111"/>
      <c r="Q174" s="111"/>
      <c r="R174" s="111"/>
      <c r="S174" s="111"/>
    </row>
    <row r="175" spans="5:19" x14ac:dyDescent="0.25">
      <c r="E175" s="3" t="s">
        <v>40</v>
      </c>
      <c r="F175" s="1">
        <v>8.1169961480693997E-2</v>
      </c>
      <c r="O175" s="111"/>
      <c r="P175" s="111"/>
      <c r="Q175" s="111"/>
      <c r="R175" s="111"/>
      <c r="S175" s="111"/>
    </row>
    <row r="176" spans="5:19" x14ac:dyDescent="0.25">
      <c r="E176" s="3" t="s">
        <v>101</v>
      </c>
      <c r="F176" s="1">
        <v>8.1038397552194663E-2</v>
      </c>
      <c r="O176" s="111"/>
      <c r="P176" s="111"/>
      <c r="Q176" s="111"/>
      <c r="R176" s="111"/>
      <c r="S176" s="111"/>
    </row>
    <row r="177" spans="5:19" x14ac:dyDescent="0.25">
      <c r="E177" s="3" t="s">
        <v>182</v>
      </c>
      <c r="F177" s="1">
        <v>7.9401860835769389E-2</v>
      </c>
      <c r="O177" s="111"/>
      <c r="P177" s="111"/>
      <c r="Q177" s="111"/>
      <c r="R177" s="111"/>
      <c r="S177" s="111"/>
    </row>
    <row r="178" spans="5:19" x14ac:dyDescent="0.25">
      <c r="E178" s="3" t="s">
        <v>238</v>
      </c>
      <c r="F178" s="1">
        <v>7.8394482337061699E-2</v>
      </c>
      <c r="O178" s="111"/>
      <c r="P178" s="111"/>
      <c r="Q178" s="111"/>
      <c r="R178" s="111"/>
      <c r="S178" s="111"/>
    </row>
    <row r="179" spans="5:19" x14ac:dyDescent="0.25">
      <c r="E179" s="3" t="s">
        <v>239</v>
      </c>
      <c r="F179" s="1">
        <v>7.7437448876555903E-2</v>
      </c>
      <c r="O179" s="111"/>
      <c r="P179" s="111"/>
      <c r="Q179" s="111"/>
      <c r="R179" s="111"/>
      <c r="S179" s="111"/>
    </row>
    <row r="180" spans="5:19" x14ac:dyDescent="0.25">
      <c r="E180" s="3" t="s">
        <v>37</v>
      </c>
      <c r="F180" s="1">
        <v>7.7121095331621925E-2</v>
      </c>
      <c r="O180" s="111"/>
      <c r="P180" s="111"/>
      <c r="Q180" s="111"/>
      <c r="R180" s="111"/>
      <c r="S180" s="111"/>
    </row>
    <row r="181" spans="5:19" x14ac:dyDescent="0.25">
      <c r="E181" s="3" t="s">
        <v>237</v>
      </c>
      <c r="F181" s="1">
        <v>4.0416344512868463E-2</v>
      </c>
      <c r="O181" s="111"/>
      <c r="P181" s="111"/>
      <c r="Q181" s="111"/>
      <c r="R181" s="111"/>
      <c r="S181" s="111"/>
    </row>
    <row r="182" spans="5:19" x14ac:dyDescent="0.25">
      <c r="E182" s="3" t="s">
        <v>35</v>
      </c>
      <c r="F182" s="1">
        <v>3.3226899268311572E-2</v>
      </c>
      <c r="O182" s="111"/>
      <c r="P182" s="111"/>
      <c r="Q182" s="111"/>
      <c r="R182" s="111"/>
      <c r="S182" s="111"/>
    </row>
    <row r="183" spans="5:19" x14ac:dyDescent="0.25">
      <c r="E183" s="3" t="s">
        <v>75</v>
      </c>
      <c r="F183" s="1">
        <v>7.0455155900997629E-2</v>
      </c>
      <c r="O183" s="111"/>
      <c r="P183" s="111"/>
      <c r="Q183" s="111"/>
      <c r="R183" s="111"/>
      <c r="S183" s="111"/>
    </row>
    <row r="184" spans="5:19" x14ac:dyDescent="0.25">
      <c r="O184" s="111"/>
      <c r="P184" s="111"/>
      <c r="Q184" s="111"/>
      <c r="R184" s="111"/>
      <c r="S184" s="111"/>
    </row>
    <row r="185" spans="5:19" x14ac:dyDescent="0.25">
      <c r="O185" s="111"/>
      <c r="P185" s="111"/>
      <c r="Q185" s="111"/>
      <c r="R185" s="111"/>
      <c r="S185" s="111"/>
    </row>
    <row r="186" spans="5:19" x14ac:dyDescent="0.25">
      <c r="O186" s="111"/>
      <c r="P186" s="111"/>
      <c r="Q186" s="111"/>
      <c r="R186" s="111"/>
      <c r="S186" s="111"/>
    </row>
    <row r="187" spans="5:19" x14ac:dyDescent="0.25">
      <c r="O187" s="111"/>
      <c r="P187" s="111"/>
      <c r="Q187" s="111"/>
      <c r="R187" s="111"/>
      <c r="S187" s="111"/>
    </row>
    <row r="188" spans="5:19" x14ac:dyDescent="0.25">
      <c r="O188" s="111"/>
      <c r="P188" s="111"/>
      <c r="Q188" s="111"/>
      <c r="R188" s="111"/>
      <c r="S188" s="111"/>
    </row>
    <row r="189" spans="5:19" x14ac:dyDescent="0.25">
      <c r="O189" s="111"/>
      <c r="P189" s="111"/>
      <c r="Q189" s="111"/>
      <c r="R189" s="111"/>
      <c r="S189" s="111"/>
    </row>
    <row r="190" spans="5:19" x14ac:dyDescent="0.25">
      <c r="E190" t="s">
        <v>73</v>
      </c>
      <c r="O190" s="111" t="s">
        <v>73</v>
      </c>
      <c r="S190" s="111"/>
    </row>
    <row r="191" spans="5:19" x14ac:dyDescent="0.25">
      <c r="O191" s="111"/>
      <c r="P191" s="111"/>
      <c r="Q191" s="111"/>
      <c r="R191" s="111"/>
      <c r="S191" s="111"/>
    </row>
    <row r="192" spans="5:19" x14ac:dyDescent="0.25">
      <c r="E192" s="30" t="s">
        <v>47</v>
      </c>
      <c r="F192" t="s">
        <v>76</v>
      </c>
      <c r="O192" s="111" t="s">
        <v>23</v>
      </c>
      <c r="P192" s="109" t="s">
        <v>200</v>
      </c>
      <c r="Q192" s="109" t="s">
        <v>202</v>
      </c>
      <c r="R192" s="109" t="s">
        <v>199</v>
      </c>
      <c r="S192" s="111"/>
    </row>
    <row r="193" spans="5:19" x14ac:dyDescent="0.25">
      <c r="E193" s="3" t="s">
        <v>166</v>
      </c>
      <c r="F193" s="2">
        <v>7.0790472476956939E-2</v>
      </c>
      <c r="O193" s="111"/>
      <c r="P193" s="111"/>
      <c r="Q193" s="111"/>
      <c r="R193" s="111"/>
      <c r="S193" s="111"/>
    </row>
    <row r="194" spans="5:19" x14ac:dyDescent="0.25">
      <c r="E194" s="112" t="s">
        <v>7</v>
      </c>
      <c r="F194" s="2">
        <v>8.3807866198017722E-2</v>
      </c>
      <c r="O194" s="111"/>
      <c r="P194" s="111"/>
      <c r="Q194" s="111"/>
      <c r="R194" s="111"/>
      <c r="S194" s="111"/>
    </row>
    <row r="195" spans="5:19" x14ac:dyDescent="0.25">
      <c r="E195" s="112" t="s">
        <v>6</v>
      </c>
      <c r="F195" s="2">
        <v>7.9763795596114864E-2</v>
      </c>
      <c r="O195" s="111"/>
      <c r="P195" s="111"/>
      <c r="Q195" s="111"/>
      <c r="R195" s="111"/>
      <c r="S195" s="111"/>
    </row>
    <row r="196" spans="5:19" x14ac:dyDescent="0.25">
      <c r="E196" s="112" t="s">
        <v>182</v>
      </c>
      <c r="F196" s="2">
        <v>7.6890624999953694E-2</v>
      </c>
      <c r="O196" s="111"/>
      <c r="P196" s="111"/>
      <c r="Q196" s="111"/>
      <c r="R196" s="111"/>
      <c r="S196" s="111"/>
    </row>
    <row r="197" spans="5:19" x14ac:dyDescent="0.25">
      <c r="E197" s="112" t="s">
        <v>8</v>
      </c>
      <c r="F197" s="2">
        <v>6.3606597920982E-2</v>
      </c>
      <c r="O197" s="111"/>
      <c r="P197" s="111"/>
      <c r="Q197" s="111"/>
      <c r="R197" s="111"/>
      <c r="S197" s="111"/>
    </row>
    <row r="198" spans="5:19" x14ac:dyDescent="0.25">
      <c r="E198" s="112" t="s">
        <v>41</v>
      </c>
      <c r="F198" s="2">
        <v>6.2873030854561585E-2</v>
      </c>
      <c r="O198" s="111"/>
      <c r="P198" s="111"/>
      <c r="Q198" s="111"/>
      <c r="R198" s="111"/>
      <c r="S198" s="111"/>
    </row>
    <row r="199" spans="5:19" x14ac:dyDescent="0.25">
      <c r="E199" s="3" t="s">
        <v>173</v>
      </c>
      <c r="F199" s="2">
        <v>6.6281004983948025E-2</v>
      </c>
      <c r="O199" s="111"/>
      <c r="P199" s="111"/>
      <c r="Q199" s="111"/>
      <c r="R199" s="111"/>
      <c r="S199" s="111"/>
    </row>
    <row r="200" spans="5:19" x14ac:dyDescent="0.25">
      <c r="E200" s="112" t="s">
        <v>8</v>
      </c>
      <c r="F200" s="2">
        <v>7.2193499999799071E-2</v>
      </c>
      <c r="O200" s="111"/>
      <c r="P200" s="111"/>
      <c r="Q200" s="111"/>
      <c r="R200" s="111"/>
      <c r="S200" s="111"/>
    </row>
    <row r="201" spans="5:19" x14ac:dyDescent="0.25">
      <c r="E201" s="112" t="s">
        <v>6</v>
      </c>
      <c r="F201" s="2">
        <v>6.5339514954922517E-2</v>
      </c>
      <c r="O201" s="111"/>
      <c r="P201" s="111"/>
      <c r="Q201" s="111"/>
      <c r="R201" s="111"/>
      <c r="S201" s="111"/>
    </row>
    <row r="202" spans="5:19" x14ac:dyDescent="0.25">
      <c r="E202" s="112" t="s">
        <v>41</v>
      </c>
      <c r="F202" s="2">
        <v>6.13099999971225E-2</v>
      </c>
      <c r="O202" s="111"/>
      <c r="P202" s="111"/>
      <c r="Q202" s="111"/>
      <c r="R202" s="111"/>
      <c r="S202" s="111"/>
    </row>
    <row r="203" spans="5:19" x14ac:dyDescent="0.25">
      <c r="E203" s="3" t="s">
        <v>172</v>
      </c>
      <c r="F203" s="2">
        <v>6.0790243377880193E-2</v>
      </c>
      <c r="O203" s="111"/>
      <c r="P203" s="111"/>
      <c r="Q203" s="111"/>
      <c r="R203" s="111"/>
      <c r="S203" s="111"/>
    </row>
    <row r="204" spans="5:19" x14ac:dyDescent="0.25">
      <c r="E204" s="112" t="s">
        <v>6</v>
      </c>
      <c r="F204" s="2">
        <v>6.5576230135493185E-2</v>
      </c>
      <c r="O204" s="111"/>
      <c r="P204" s="111"/>
      <c r="Q204" s="111"/>
      <c r="R204" s="111"/>
      <c r="S204" s="169"/>
    </row>
    <row r="205" spans="5:19" x14ac:dyDescent="0.25">
      <c r="E205" s="112" t="s">
        <v>8</v>
      </c>
      <c r="F205" s="2">
        <v>6.3287499998147423E-2</v>
      </c>
      <c r="O205" s="111"/>
      <c r="P205" s="111"/>
      <c r="Q205" s="111"/>
      <c r="R205" s="111"/>
      <c r="S205" s="169"/>
    </row>
    <row r="206" spans="5:19" x14ac:dyDescent="0.25">
      <c r="E206" s="112" t="s">
        <v>41</v>
      </c>
      <c r="F206" s="2">
        <v>5.3506999999999971E-2</v>
      </c>
      <c r="O206" s="111"/>
      <c r="P206" s="111"/>
      <c r="Q206" s="111"/>
      <c r="R206" s="111"/>
      <c r="S206" s="169"/>
    </row>
    <row r="207" spans="5:19" x14ac:dyDescent="0.25">
      <c r="E207" s="3" t="s">
        <v>170</v>
      </c>
      <c r="F207" s="2">
        <v>5.9598648411720724E-2</v>
      </c>
      <c r="O207" s="111"/>
      <c r="P207" s="111"/>
      <c r="Q207" s="111"/>
      <c r="R207" s="111"/>
      <c r="S207" s="169"/>
    </row>
    <row r="208" spans="5:19" x14ac:dyDescent="0.25">
      <c r="E208" s="112" t="s">
        <v>41</v>
      </c>
      <c r="F208" s="2">
        <v>6.4927946753733812E-2</v>
      </c>
      <c r="O208" s="111"/>
      <c r="P208" s="111"/>
      <c r="Q208" s="111"/>
      <c r="R208" s="111"/>
      <c r="S208" s="169"/>
    </row>
    <row r="209" spans="5:19" x14ac:dyDescent="0.25">
      <c r="E209" s="112" t="s">
        <v>7</v>
      </c>
      <c r="F209" s="2">
        <v>6.0022154959355145E-2</v>
      </c>
      <c r="L209" s="17"/>
      <c r="M209" s="17"/>
      <c r="N209" s="17"/>
      <c r="O209" s="170"/>
      <c r="P209" s="170"/>
      <c r="Q209" s="170"/>
      <c r="R209" s="170"/>
      <c r="S209" s="169"/>
    </row>
    <row r="210" spans="5:19" x14ac:dyDescent="0.25">
      <c r="E210" s="112" t="s">
        <v>6</v>
      </c>
      <c r="F210" s="2">
        <v>5.3845843522073222E-2</v>
      </c>
      <c r="L210" s="17"/>
      <c r="M210" s="17"/>
      <c r="N210" s="17"/>
      <c r="O210" s="170"/>
      <c r="P210" s="170"/>
      <c r="Q210" s="170"/>
      <c r="R210" s="170"/>
      <c r="S210" s="169"/>
    </row>
    <row r="211" spans="5:19" x14ac:dyDescent="0.25">
      <c r="E211" s="3" t="s">
        <v>75</v>
      </c>
      <c r="F211" s="2">
        <v>6.6935244378358655E-2</v>
      </c>
      <c r="L211" s="17"/>
      <c r="M211" s="17"/>
      <c r="N211" s="17"/>
      <c r="O211" s="170"/>
      <c r="P211" s="170"/>
      <c r="Q211" s="170"/>
      <c r="R211" s="170"/>
      <c r="S211" s="169"/>
    </row>
    <row r="212" spans="5:19" x14ac:dyDescent="0.25">
      <c r="L212" s="17"/>
      <c r="M212" s="17"/>
      <c r="N212" s="17"/>
      <c r="O212" s="170"/>
      <c r="P212" s="170"/>
      <c r="Q212" s="170"/>
      <c r="R212" s="170"/>
      <c r="S212" s="169"/>
    </row>
    <row r="213" spans="5:19" x14ac:dyDescent="0.25">
      <c r="O213" s="111"/>
      <c r="P213" s="111"/>
      <c r="Q213" s="170"/>
      <c r="R213" s="170"/>
      <c r="S213" s="169"/>
    </row>
    <row r="214" spans="5:19" x14ac:dyDescent="0.25">
      <c r="I214" s="2"/>
      <c r="J214" s="17"/>
      <c r="K214" s="17"/>
      <c r="O214" s="111"/>
      <c r="P214" s="111"/>
      <c r="Q214" s="170"/>
      <c r="R214" s="170"/>
      <c r="S214" s="169"/>
    </row>
    <row r="215" spans="5:19" x14ac:dyDescent="0.25">
      <c r="I215" s="2"/>
      <c r="J215" s="17"/>
      <c r="K215" s="17"/>
      <c r="O215" s="111"/>
      <c r="P215" s="111"/>
      <c r="Q215" s="170"/>
      <c r="R215" s="170"/>
      <c r="S215" s="169"/>
    </row>
    <row r="216" spans="5:19" x14ac:dyDescent="0.25">
      <c r="I216" s="2"/>
      <c r="J216" s="17"/>
      <c r="K216" s="17"/>
      <c r="O216" s="111"/>
      <c r="P216" s="111"/>
      <c r="Q216" s="170"/>
      <c r="R216" s="170"/>
      <c r="S216" s="169"/>
    </row>
    <row r="217" spans="5:19" x14ac:dyDescent="0.25">
      <c r="I217" s="2"/>
      <c r="J217" s="17"/>
      <c r="K217" s="17"/>
      <c r="O217" s="111"/>
      <c r="P217" s="111"/>
      <c r="Q217" s="170"/>
      <c r="R217" s="170"/>
      <c r="S217" s="169"/>
    </row>
    <row r="218" spans="5:19" x14ac:dyDescent="0.25">
      <c r="O218" s="111"/>
      <c r="P218" s="111"/>
      <c r="Q218" s="170"/>
      <c r="R218" s="170"/>
      <c r="S218" s="169"/>
    </row>
    <row r="219" spans="5:19" x14ac:dyDescent="0.25">
      <c r="O219" s="111"/>
      <c r="P219" s="111"/>
      <c r="Q219" s="170"/>
      <c r="R219" s="170"/>
      <c r="S219" s="169"/>
    </row>
    <row r="220" spans="5:19" x14ac:dyDescent="0.25">
      <c r="O220" s="111"/>
      <c r="P220" s="111"/>
      <c r="Q220" s="111"/>
      <c r="R220" s="111"/>
      <c r="S220" s="111"/>
    </row>
    <row r="221" spans="5:19" x14ac:dyDescent="0.25">
      <c r="O221" s="111"/>
      <c r="P221" s="111"/>
      <c r="Q221" s="111"/>
      <c r="R221" s="111"/>
      <c r="S221" s="111"/>
    </row>
    <row r="222" spans="5:19" x14ac:dyDescent="0.25">
      <c r="O222" s="111"/>
      <c r="P222" s="111"/>
      <c r="Q222" s="111"/>
      <c r="R222" s="111"/>
      <c r="S222" s="111"/>
    </row>
    <row r="223" spans="5:19" x14ac:dyDescent="0.25">
      <c r="O223" s="111"/>
      <c r="P223" s="111"/>
      <c r="Q223" s="111"/>
      <c r="R223" s="111"/>
      <c r="S223" s="111"/>
    </row>
    <row r="224" spans="5:19" x14ac:dyDescent="0.25">
      <c r="O224" s="111"/>
      <c r="P224" s="111"/>
      <c r="Q224" s="111"/>
      <c r="R224" s="111"/>
      <c r="S224" s="111"/>
    </row>
    <row r="225" spans="15:19" x14ac:dyDescent="0.25">
      <c r="O225" s="111"/>
      <c r="P225" s="111"/>
      <c r="Q225" s="111"/>
      <c r="R225" s="111"/>
      <c r="S225" s="111"/>
    </row>
    <row r="226" spans="15:19" x14ac:dyDescent="0.25">
      <c r="O226" s="111"/>
      <c r="P226" s="111"/>
      <c r="Q226" s="111"/>
      <c r="R226" s="111"/>
      <c r="S226" s="111"/>
    </row>
    <row r="227" spans="15:19" x14ac:dyDescent="0.25">
      <c r="O227" s="111"/>
      <c r="P227" s="111"/>
      <c r="Q227" s="111"/>
      <c r="R227" s="111"/>
      <c r="S227" s="111"/>
    </row>
    <row r="228" spans="15:19" x14ac:dyDescent="0.25">
      <c r="O228" s="111"/>
      <c r="P228" s="111"/>
      <c r="Q228" s="111"/>
      <c r="R228" s="111"/>
      <c r="S228" s="111"/>
    </row>
    <row r="229" spans="15:19" x14ac:dyDescent="0.25">
      <c r="O229" s="111"/>
      <c r="P229" s="111"/>
      <c r="Q229" s="111"/>
      <c r="R229" s="111"/>
      <c r="S229" s="111"/>
    </row>
    <row r="230" spans="15:19" x14ac:dyDescent="0.25">
      <c r="O230" s="111"/>
      <c r="P230" s="111"/>
      <c r="Q230" s="111"/>
      <c r="R230" s="111"/>
      <c r="S230" s="111"/>
    </row>
    <row r="231" spans="15:19" x14ac:dyDescent="0.25">
      <c r="O231" s="111"/>
      <c r="P231" s="111"/>
      <c r="Q231" s="111"/>
      <c r="R231" s="111"/>
      <c r="S231" s="111"/>
    </row>
    <row r="232" spans="15:19" x14ac:dyDescent="0.25">
      <c r="O232" s="111"/>
      <c r="P232" s="111"/>
      <c r="Q232" s="111"/>
      <c r="R232" s="111"/>
      <c r="S232" s="111"/>
    </row>
    <row r="233" spans="15:19" x14ac:dyDescent="0.25">
      <c r="O233" s="111"/>
      <c r="P233" s="111"/>
      <c r="Q233" s="111"/>
      <c r="R233" s="111"/>
      <c r="S233" s="111"/>
    </row>
    <row r="234" spans="15:19" x14ac:dyDescent="0.25">
      <c r="O234" s="111"/>
      <c r="P234" s="111"/>
      <c r="Q234" s="111"/>
      <c r="R234" s="111"/>
      <c r="S234" s="111"/>
    </row>
    <row r="235" spans="15:19" x14ac:dyDescent="0.25">
      <c r="O235" s="111"/>
      <c r="P235" s="111"/>
      <c r="Q235" s="111"/>
      <c r="R235" s="111"/>
      <c r="S235" s="111"/>
    </row>
    <row r="236" spans="15:19" x14ac:dyDescent="0.25">
      <c r="O236" s="111"/>
      <c r="P236" s="111"/>
      <c r="Q236" s="111"/>
      <c r="R236" s="111"/>
      <c r="S236" s="111"/>
    </row>
    <row r="237" spans="15:19" x14ac:dyDescent="0.25">
      <c r="O237" s="111"/>
      <c r="P237" s="111"/>
      <c r="Q237" s="111"/>
      <c r="R237" s="111"/>
      <c r="S237" s="111"/>
    </row>
    <row r="238" spans="15:19" x14ac:dyDescent="0.25">
      <c r="O238" s="111"/>
      <c r="P238" s="111"/>
      <c r="Q238" s="111"/>
      <c r="R238" s="111"/>
      <c r="S238" s="111"/>
    </row>
    <row r="239" spans="15:19" x14ac:dyDescent="0.25">
      <c r="O239" s="111"/>
      <c r="P239" s="111"/>
      <c r="Q239" s="111"/>
      <c r="R239" s="111"/>
      <c r="S239" s="111"/>
    </row>
  </sheetData>
  <autoFilter ref="O118:R137" xr:uid="{00033506-1D82-4468-9F38-C3D98B1BDF35}">
    <sortState xmlns:xlrd2="http://schemas.microsoft.com/office/spreadsheetml/2017/richdata2" ref="O119:R138">
      <sortCondition descending="1" ref="Q118:Q137"/>
    </sortState>
  </autoFilter>
  <mergeCells count="5">
    <mergeCell ref="O21:Q21"/>
    <mergeCell ref="AN44:AO44"/>
    <mergeCell ref="O4:Q4"/>
    <mergeCell ref="K4:L4"/>
    <mergeCell ref="K21:N21"/>
  </mergeCells>
  <dataValidations disablePrompts="1" count="1">
    <dataValidation type="list" allowBlank="1" showInputMessage="1" showErrorMessage="1" sqref="AL22" xr:uid="{4068A515-8325-47C9-A51C-0C8E06A87804}">
      <formula1>$G$23:$G$52</formula1>
    </dataValidation>
  </dataValidation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7863-26EA-44B4-AFDC-DA4CA60DD374}">
  <dimension ref="A3:AL286"/>
  <sheetViews>
    <sheetView topLeftCell="A3" zoomScale="70" zoomScaleNormal="70" workbookViewId="0">
      <selection activeCell="AG35" sqref="AG35"/>
    </sheetView>
  </sheetViews>
  <sheetFormatPr defaultColWidth="8.85546875" defaultRowHeight="15" outlineLevelRow="1" x14ac:dyDescent="0.25"/>
  <cols>
    <col min="3" max="3" width="25.28515625" style="3" bestFit="1" customWidth="1"/>
    <col min="12" max="12" width="25.28515625" style="3" bestFit="1" customWidth="1"/>
    <col min="21" max="21" width="25.28515625" style="3" bestFit="1" customWidth="1"/>
    <col min="29" max="29" width="8.85546875" style="33"/>
    <col min="31" max="31" width="28" style="3" bestFit="1" customWidth="1"/>
  </cols>
  <sheetData>
    <row r="3" spans="1:38" x14ac:dyDescent="0.25">
      <c r="C3" s="166" t="s">
        <v>202</v>
      </c>
      <c r="L3" s="166" t="s">
        <v>200</v>
      </c>
      <c r="U3" s="166" t="s">
        <v>199</v>
      </c>
    </row>
    <row r="4" spans="1:38" x14ac:dyDescent="0.25">
      <c r="B4" s="4" t="s">
        <v>69</v>
      </c>
      <c r="E4" s="27"/>
      <c r="L4" s="3" t="s">
        <v>21</v>
      </c>
      <c r="N4" s="27">
        <v>5.0000000000000001E-3</v>
      </c>
      <c r="U4" s="3" t="s">
        <v>63</v>
      </c>
      <c r="W4" s="27">
        <v>-5.0000000000000001E-3</v>
      </c>
      <c r="AE4" s="3" t="s">
        <v>161</v>
      </c>
      <c r="AG4" s="27"/>
    </row>
    <row r="5" spans="1:38" x14ac:dyDescent="0.25">
      <c r="F5" s="229" t="s">
        <v>22</v>
      </c>
      <c r="G5" s="229"/>
      <c r="H5" s="229"/>
      <c r="O5" s="229" t="s">
        <v>22</v>
      </c>
      <c r="P5" s="229"/>
      <c r="Q5" s="229"/>
      <c r="X5" s="229" t="s">
        <v>22</v>
      </c>
      <c r="Y5" s="229"/>
      <c r="Z5" s="229"/>
      <c r="AH5" s="229" t="s">
        <v>22</v>
      </c>
      <c r="AI5" s="229"/>
      <c r="AJ5" s="229"/>
    </row>
    <row r="6" spans="1:38" x14ac:dyDescent="0.25">
      <c r="A6" s="33" t="s">
        <v>158</v>
      </c>
      <c r="B6" t="s">
        <v>0</v>
      </c>
      <c r="C6" s="3" t="s">
        <v>23</v>
      </c>
      <c r="D6" s="13" t="s">
        <v>66</v>
      </c>
      <c r="E6" s="13" t="s">
        <v>61</v>
      </c>
      <c r="F6" s="13" t="str">
        <f>'3yr IRR Build Up'!$O$22</f>
        <v>Yr 1</v>
      </c>
      <c r="G6" s="13" t="str">
        <f>'3yr IRR Build Up'!$P$22</f>
        <v>Yr 2</v>
      </c>
      <c r="H6" s="13" t="str">
        <f>'3yr IRR Build Up'!$Q$22</f>
        <v>Yr 3</v>
      </c>
      <c r="I6" t="s">
        <v>11</v>
      </c>
      <c r="K6" t="s">
        <v>0</v>
      </c>
      <c r="L6" s="3" t="s">
        <v>23</v>
      </c>
      <c r="M6" s="13" t="s">
        <v>66</v>
      </c>
      <c r="N6" s="13" t="s">
        <v>61</v>
      </c>
      <c r="O6" s="13" t="str">
        <f>'3yr IRR Build Up'!$O$22</f>
        <v>Yr 1</v>
      </c>
      <c r="P6" s="13" t="str">
        <f>'3yr IRR Build Up'!$P$22</f>
        <v>Yr 2</v>
      </c>
      <c r="Q6" s="13" t="str">
        <f>'3yr IRR Build Up'!$Q$22</f>
        <v>Yr 3</v>
      </c>
      <c r="R6" t="s">
        <v>11</v>
      </c>
      <c r="T6" t="s">
        <v>0</v>
      </c>
      <c r="U6" s="3" t="s">
        <v>23</v>
      </c>
      <c r="V6" s="13" t="s">
        <v>66</v>
      </c>
      <c r="W6" s="13" t="s">
        <v>61</v>
      </c>
      <c r="X6" s="13" t="str">
        <f>'3yr IRR Build Up'!$O$22</f>
        <v>Yr 1</v>
      </c>
      <c r="Y6" s="13" t="str">
        <f>'3yr IRR Build Up'!$P$22</f>
        <v>Yr 2</v>
      </c>
      <c r="Z6" s="13" t="str">
        <f>'3yr IRR Build Up'!$Q$22</f>
        <v>Yr 3</v>
      </c>
      <c r="AA6" t="s">
        <v>11</v>
      </c>
      <c r="AC6" s="33" t="str">
        <f>+A6</f>
        <v>#</v>
      </c>
      <c r="AD6" t="s">
        <v>0</v>
      </c>
      <c r="AE6" s="3" t="s">
        <v>23</v>
      </c>
      <c r="AF6" s="13" t="s">
        <v>66</v>
      </c>
      <c r="AG6" s="13" t="s">
        <v>61</v>
      </c>
      <c r="AH6" s="13" t="str">
        <f>'3yr IRR Build Up'!$O$22</f>
        <v>Yr 1</v>
      </c>
      <c r="AI6" s="13" t="str">
        <f>'3yr IRR Build Up'!$P$22</f>
        <v>Yr 2</v>
      </c>
      <c r="AJ6" s="13" t="str">
        <f>'3yr IRR Build Up'!$Q$22</f>
        <v>Yr 3</v>
      </c>
      <c r="AK6" t="s">
        <v>11</v>
      </c>
      <c r="AL6" s="164" t="s">
        <v>246</v>
      </c>
    </row>
    <row r="7" spans="1:38" x14ac:dyDescent="0.25">
      <c r="A7">
        <f>+'3yr IRR Build Up'!C23</f>
        <v>1</v>
      </c>
      <c r="B7" t="str">
        <f>+'3yr IRR Build Up'!E23</f>
        <v>US</v>
      </c>
      <c r="C7" s="3" t="str">
        <f>+'3yr IRR Build Up'!G23</f>
        <v>ODCE</v>
      </c>
      <c r="D7" s="109">
        <f>'3yr IRR Build Up'!J23</f>
        <v>3.8082892731924521E-2</v>
      </c>
      <c r="E7" s="2">
        <f>'3yr IRR Build Up'!N23</f>
        <v>3.8082892731924521E-2</v>
      </c>
      <c r="F7" s="109">
        <f>+'3yr IRR Build Up'!O23</f>
        <v>2.9108465800618114E-2</v>
      </c>
      <c r="G7" s="109">
        <f>+'3yr IRR Build Up'!P23</f>
        <v>2.7209353953185113E-2</v>
      </c>
      <c r="H7" s="109">
        <f>+'3yr IRR Build Up'!Q23</f>
        <v>2.6186968981795324E-2</v>
      </c>
      <c r="I7" s="2" cm="1">
        <f t="array" ref="I7">(PRODUCT(1+F7:H7)^(1/3))-1</f>
        <v>2.7500883435020995E-2</v>
      </c>
      <c r="J7" s="22"/>
      <c r="K7" s="110" t="str">
        <f>+'3yr IRR Build Up'!E23</f>
        <v>US</v>
      </c>
      <c r="L7" s="110" t="str">
        <f>+'3yr IRR Build Up'!G23</f>
        <v>ODCE</v>
      </c>
      <c r="M7" s="109">
        <f>+'3yr IRR Build Up'!J23</f>
        <v>3.8082892731924521E-2</v>
      </c>
      <c r="N7" s="109">
        <f>+M7+$N$4</f>
        <v>4.3082892731924519E-2</v>
      </c>
      <c r="O7" s="109">
        <f>+'3yr IRR Build Up'!O23</f>
        <v>2.9108465800618114E-2</v>
      </c>
      <c r="P7" s="109">
        <f>+'3yr IRR Build Up'!P23</f>
        <v>2.7209353953185113E-2</v>
      </c>
      <c r="Q7" s="109">
        <f>+'3yr IRR Build Up'!Q23</f>
        <v>2.6186968981795324E-2</v>
      </c>
      <c r="R7" s="109" cm="1">
        <f t="array" ref="R7">(PRODUCT(1+O7:Q7)^(1/3))-1</f>
        <v>2.7500883435020995E-2</v>
      </c>
      <c r="T7" s="111" t="str">
        <f>+'3yr IRR Build Up'!E23</f>
        <v>US</v>
      </c>
      <c r="U7" s="110" t="str">
        <f>+'3yr IRR Build Up'!G23</f>
        <v>ODCE</v>
      </c>
      <c r="V7" s="109">
        <f>+'3yr IRR Build Up'!J23</f>
        <v>3.8082892731924521E-2</v>
      </c>
      <c r="W7" s="109">
        <f>+V7+$W$4</f>
        <v>3.3082892731924524E-2</v>
      </c>
      <c r="X7" s="109">
        <f>+'3yr IRR Build Up'!O23</f>
        <v>2.9108465800618114E-2</v>
      </c>
      <c r="Y7" s="109">
        <f>+'3yr IRR Build Up'!P23</f>
        <v>2.7209353953185113E-2</v>
      </c>
      <c r="Z7" s="109">
        <f>+'3yr IRR Build Up'!Q23</f>
        <v>2.6186968981795324E-2</v>
      </c>
      <c r="AA7" s="109" cm="1">
        <f t="array" ref="AA7">(PRODUCT(1+X7:Z7)^(1/3))-1</f>
        <v>2.7500883435020995E-2</v>
      </c>
      <c r="AC7" s="33">
        <f t="shared" ref="AC7:AC70" si="0">+A7</f>
        <v>1</v>
      </c>
      <c r="AD7" s="3" t="str">
        <f>+'3yr IRR Build Up'!AE23</f>
        <v>US</v>
      </c>
      <c r="AE7" s="3" t="str">
        <f>+'3yr IRR Build Up'!AG23</f>
        <v>ODCE</v>
      </c>
      <c r="AF7" s="109">
        <f>+'3yr IRR Build Up'!J23</f>
        <v>3.8082892731924521E-2</v>
      </c>
      <c r="AG7" s="109">
        <f>+AF7+'3yr IRR Build Up'!AH23</f>
        <v>4.0582892731924523E-2</v>
      </c>
      <c r="AH7" s="109">
        <f>+'3yr IRR Build Up'!O23</f>
        <v>2.9108465800618114E-2</v>
      </c>
      <c r="AI7" s="109">
        <f>+'3yr IRR Build Up'!P23</f>
        <v>2.7209353953185113E-2</v>
      </c>
      <c r="AJ7" s="109">
        <f>+'3yr IRR Build Up'!Q23</f>
        <v>2.6186968981795324E-2</v>
      </c>
      <c r="AK7" s="109" cm="1">
        <f t="array" ref="AK7">(PRODUCT(1+AH7:AJ7)^(1/3))-1</f>
        <v>2.7500883435020995E-2</v>
      </c>
      <c r="AL7" s="165">
        <f>IFERROR(AJ197,"-")</f>
        <v>4.5943970483606211E-2</v>
      </c>
    </row>
    <row r="8" spans="1:38" x14ac:dyDescent="0.25">
      <c r="A8">
        <f>+'3yr IRR Build Up'!C24</f>
        <v>2</v>
      </c>
      <c r="B8" t="str">
        <f>+'3yr IRR Build Up'!E24</f>
        <v>US</v>
      </c>
      <c r="C8" s="3" t="str">
        <f>+'3yr IRR Build Up'!G24</f>
        <v>Core Plus</v>
      </c>
      <c r="D8" s="109">
        <f>'3yr IRR Build Up'!J24</f>
        <v>4.0034914512724368E-2</v>
      </c>
      <c r="E8" s="2">
        <f>'3yr IRR Build Up'!N24</f>
        <v>4.0034914512724368E-2</v>
      </c>
      <c r="F8" s="109">
        <f>+'3yr IRR Build Up'!O24</f>
        <v>2.7579694184322417E-2</v>
      </c>
      <c r="G8" s="109">
        <f>+'3yr IRR Build Up'!P24</f>
        <v>2.8387607765876295E-2</v>
      </c>
      <c r="H8" s="109">
        <f>+'3yr IRR Build Up'!Q24</f>
        <v>2.8489984772796757E-2</v>
      </c>
      <c r="I8" s="2" cm="1">
        <f t="array" ref="I8">(PRODUCT(1+F8:H8)^(1/3))-1</f>
        <v>2.8152348283011053E-2</v>
      </c>
      <c r="J8" s="22"/>
      <c r="K8" s="110" t="str">
        <f>+'3yr IRR Build Up'!E24</f>
        <v>US</v>
      </c>
      <c r="L8" s="110" t="str">
        <f>+'3yr IRR Build Up'!G24</f>
        <v>Core Plus</v>
      </c>
      <c r="M8" s="109">
        <f>+'3yr IRR Build Up'!J24</f>
        <v>4.0034914512724368E-2</v>
      </c>
      <c r="N8" s="109">
        <f t="shared" ref="N8:N26" si="1">+M8+$N$4</f>
        <v>4.5034914512724365E-2</v>
      </c>
      <c r="O8" s="109">
        <f>+'3yr IRR Build Up'!O24</f>
        <v>2.7579694184322417E-2</v>
      </c>
      <c r="P8" s="109">
        <f>+'3yr IRR Build Up'!P24</f>
        <v>2.8387607765876295E-2</v>
      </c>
      <c r="Q8" s="109">
        <f>+'3yr IRR Build Up'!Q24</f>
        <v>2.8489984772796757E-2</v>
      </c>
      <c r="R8" s="109" cm="1">
        <f t="array" ref="R8">(PRODUCT(1+O8:Q8)^(1/3))-1</f>
        <v>2.8152348283011053E-2</v>
      </c>
      <c r="T8" s="111" t="str">
        <f>+'3yr IRR Build Up'!E24</f>
        <v>US</v>
      </c>
      <c r="U8" s="110" t="str">
        <f>+'3yr IRR Build Up'!G24</f>
        <v>Core Plus</v>
      </c>
      <c r="V8" s="109">
        <f>+'3yr IRR Build Up'!J24</f>
        <v>4.0034914512724368E-2</v>
      </c>
      <c r="W8" s="109">
        <f t="shared" ref="W8:W26" si="2">+V8+$W$4</f>
        <v>3.503491451272437E-2</v>
      </c>
      <c r="X8" s="109">
        <f>+'3yr IRR Build Up'!O24</f>
        <v>2.7579694184322417E-2</v>
      </c>
      <c r="Y8" s="109">
        <f>+'3yr IRR Build Up'!P24</f>
        <v>2.8387607765876295E-2</v>
      </c>
      <c r="Z8" s="109">
        <f>+'3yr IRR Build Up'!Q24</f>
        <v>2.8489984772796757E-2</v>
      </c>
      <c r="AA8" s="109" cm="1">
        <f t="array" ref="AA8">(PRODUCT(1+X8:Z8)^(1/3))-1</f>
        <v>2.8152348283011053E-2</v>
      </c>
      <c r="AC8" s="33">
        <f t="shared" si="0"/>
        <v>2</v>
      </c>
      <c r="AD8" s="3" t="str">
        <f>+'3yr IRR Build Up'!AE24</f>
        <v>US</v>
      </c>
      <c r="AE8" s="3" t="str">
        <f>+'3yr IRR Build Up'!AG24</f>
        <v>Core Plus</v>
      </c>
      <c r="AF8" s="109">
        <f>+'3yr IRR Build Up'!J24</f>
        <v>4.0034914512724368E-2</v>
      </c>
      <c r="AG8" s="109">
        <f>+AF8+'3yr IRR Build Up'!AH24</f>
        <v>4.253491451272437E-2</v>
      </c>
      <c r="AH8" s="109">
        <f>+'3yr IRR Build Up'!O24</f>
        <v>2.7579694184322417E-2</v>
      </c>
      <c r="AI8" s="109">
        <f>+'3yr IRR Build Up'!P24</f>
        <v>2.8387607765876295E-2</v>
      </c>
      <c r="AJ8" s="109">
        <f>+'3yr IRR Build Up'!Q24</f>
        <v>2.8489984772796757E-2</v>
      </c>
      <c r="AK8" s="109" cm="1">
        <f t="array" ref="AK8">(PRODUCT(1+AH8:AJ8)^(1/3))-1</f>
        <v>2.8152348283011053E-2</v>
      </c>
      <c r="AL8" s="165">
        <f t="shared" ref="AL8:AL71" si="3">IFERROR(AJ198,"-")</f>
        <v>4.9572626225595107E-2</v>
      </c>
    </row>
    <row r="9" spans="1:38" x14ac:dyDescent="0.25">
      <c r="A9">
        <f>+'3yr IRR Build Up'!C25</f>
        <v>3</v>
      </c>
      <c r="B9" t="str">
        <f>+'3yr IRR Build Up'!E25</f>
        <v>US</v>
      </c>
      <c r="C9" s="3" t="str">
        <f>+'3yr IRR Build Up'!G25</f>
        <v>Value</v>
      </c>
      <c r="D9" s="109">
        <f>'3yr IRR Build Up'!J25</f>
        <v>3.3986093055052527E-2</v>
      </c>
      <c r="E9" s="2">
        <f>'3yr IRR Build Up'!N25</f>
        <v>3.3986093055052527E-2</v>
      </c>
      <c r="F9" s="109">
        <f>+'3yr IRR Build Up'!O25</f>
        <v>1.8623135397864369E-2</v>
      </c>
      <c r="G9" s="109">
        <f>+'3yr IRR Build Up'!P25</f>
        <v>2.1143639275030577E-2</v>
      </c>
      <c r="H9" s="109">
        <f>+'3yr IRR Build Up'!Q25</f>
        <v>2.1707331095515498E-2</v>
      </c>
      <c r="I9" s="2" cm="1">
        <f t="array" ref="I9">(PRODUCT(1+F9:H9)^(1/3))-1</f>
        <v>2.0490487114465328E-2</v>
      </c>
      <c r="J9" s="22"/>
      <c r="K9" s="110" t="str">
        <f>+'3yr IRR Build Up'!E25</f>
        <v>US</v>
      </c>
      <c r="L9" s="110" t="str">
        <f>+'3yr IRR Build Up'!G25</f>
        <v>Value</v>
      </c>
      <c r="M9" s="109">
        <f>+'3yr IRR Build Up'!J25</f>
        <v>3.3986093055052527E-2</v>
      </c>
      <c r="N9" s="109">
        <f t="shared" si="1"/>
        <v>3.8986093055052524E-2</v>
      </c>
      <c r="O9" s="109">
        <f>+'3yr IRR Build Up'!O25</f>
        <v>1.8623135397864369E-2</v>
      </c>
      <c r="P9" s="109">
        <f>+'3yr IRR Build Up'!P25</f>
        <v>2.1143639275030577E-2</v>
      </c>
      <c r="Q9" s="109">
        <f>+'3yr IRR Build Up'!Q25</f>
        <v>2.1707331095515498E-2</v>
      </c>
      <c r="R9" s="109" cm="1">
        <f t="array" ref="R9">(PRODUCT(1+O9:Q9)^(1/3))-1</f>
        <v>2.0490487114465328E-2</v>
      </c>
      <c r="T9" s="111" t="str">
        <f>+'3yr IRR Build Up'!E25</f>
        <v>US</v>
      </c>
      <c r="U9" s="110" t="str">
        <f>+'3yr IRR Build Up'!G25</f>
        <v>Value</v>
      </c>
      <c r="V9" s="109">
        <f>+'3yr IRR Build Up'!J25</f>
        <v>3.3986093055052527E-2</v>
      </c>
      <c r="W9" s="109">
        <f t="shared" si="2"/>
        <v>2.8986093055052526E-2</v>
      </c>
      <c r="X9" s="109">
        <f>+'3yr IRR Build Up'!O25</f>
        <v>1.8623135397864369E-2</v>
      </c>
      <c r="Y9" s="109">
        <f>+'3yr IRR Build Up'!P25</f>
        <v>2.1143639275030577E-2</v>
      </c>
      <c r="Z9" s="109">
        <f>+'3yr IRR Build Up'!Q25</f>
        <v>2.1707331095515498E-2</v>
      </c>
      <c r="AA9" s="109" cm="1">
        <f t="array" ref="AA9">(PRODUCT(1+X9:Z9)^(1/3))-1</f>
        <v>2.0490487114465328E-2</v>
      </c>
      <c r="AC9" s="33">
        <f t="shared" si="0"/>
        <v>3</v>
      </c>
      <c r="AD9" s="3" t="str">
        <f>+'3yr IRR Build Up'!AE25</f>
        <v>US</v>
      </c>
      <c r="AE9" s="3" t="str">
        <f>+'3yr IRR Build Up'!AG25</f>
        <v>Value</v>
      </c>
      <c r="AF9" s="109">
        <f>+'3yr IRR Build Up'!J25</f>
        <v>3.3986093055052527E-2</v>
      </c>
      <c r="AG9" s="109">
        <f>+AF9+'3yr IRR Build Up'!AH25</f>
        <v>4.3986093055052529E-2</v>
      </c>
      <c r="AH9" s="109">
        <f>+'3yr IRR Build Up'!O25</f>
        <v>1.8623135397864369E-2</v>
      </c>
      <c r="AI9" s="109">
        <f>+'3yr IRR Build Up'!P25</f>
        <v>2.1143639275030577E-2</v>
      </c>
      <c r="AJ9" s="109">
        <f>+'3yr IRR Build Up'!Q25</f>
        <v>2.1707331095515498E-2</v>
      </c>
      <c r="AK9" s="109" cm="1">
        <f t="array" ref="AK9">(PRODUCT(1+AH9:AJ9)^(1/3))-1</f>
        <v>2.0490487114465328E-2</v>
      </c>
      <c r="AL9" s="165">
        <f t="shared" si="3"/>
        <v>-2.5812817198219373E-2</v>
      </c>
    </row>
    <row r="10" spans="1:38" x14ac:dyDescent="0.25">
      <c r="A10">
        <f>+'3yr IRR Build Up'!C26</f>
        <v>4</v>
      </c>
      <c r="B10" t="str">
        <f>+'3yr IRR Build Up'!E26</f>
        <v>US</v>
      </c>
      <c r="C10" s="3" t="str">
        <f>+'3yr IRR Build Up'!G26</f>
        <v>Industrial</v>
      </c>
      <c r="D10" s="109">
        <f>'3yr IRR Build Up'!J26</f>
        <v>3.4445503843230002E-2</v>
      </c>
      <c r="E10" s="2">
        <f>'3yr IRR Build Up'!N26</f>
        <v>3.4445503843230002E-2</v>
      </c>
      <c r="F10" s="109">
        <f>+'3yr IRR Build Up'!O26</f>
        <v>6.0428530672596306E-2</v>
      </c>
      <c r="G10" s="109">
        <f>+'3yr IRR Build Up'!P26</f>
        <v>4.7028139907743183E-2</v>
      </c>
      <c r="H10" s="109">
        <f>+'3yr IRR Build Up'!Q26</f>
        <v>3.816069953548977E-2</v>
      </c>
      <c r="I10" s="2" cm="1">
        <f t="array" ref="I10">(PRODUCT(1+F10:H10)^(1/3))-1</f>
        <v>4.8499225531377199E-2</v>
      </c>
      <c r="J10" s="22"/>
      <c r="K10" s="110" t="str">
        <f>+'3yr IRR Build Up'!E26</f>
        <v>US</v>
      </c>
      <c r="L10" s="110" t="str">
        <f>+'3yr IRR Build Up'!G26</f>
        <v>Industrial</v>
      </c>
      <c r="M10" s="109">
        <f>+'3yr IRR Build Up'!J26</f>
        <v>3.4445503843230002E-2</v>
      </c>
      <c r="N10" s="109">
        <f t="shared" si="1"/>
        <v>3.944550384323E-2</v>
      </c>
      <c r="O10" s="109">
        <f>+'3yr IRR Build Up'!O26</f>
        <v>6.0428530672596306E-2</v>
      </c>
      <c r="P10" s="109">
        <f>+'3yr IRR Build Up'!P26</f>
        <v>4.7028139907743183E-2</v>
      </c>
      <c r="Q10" s="109">
        <f>+'3yr IRR Build Up'!Q26</f>
        <v>3.816069953548977E-2</v>
      </c>
      <c r="R10" s="109" cm="1">
        <f t="array" ref="R10">(PRODUCT(1+O10:Q10)^(1/3))-1</f>
        <v>4.8499225531377199E-2</v>
      </c>
      <c r="T10" s="111" t="str">
        <f>+'3yr IRR Build Up'!E26</f>
        <v>US</v>
      </c>
      <c r="U10" s="110" t="str">
        <f>+'3yr IRR Build Up'!G26</f>
        <v>Industrial</v>
      </c>
      <c r="V10" s="109">
        <f>+'3yr IRR Build Up'!J26</f>
        <v>3.4445503843230002E-2</v>
      </c>
      <c r="W10" s="109">
        <f t="shared" si="2"/>
        <v>2.9445503843230001E-2</v>
      </c>
      <c r="X10" s="109">
        <f>+'3yr IRR Build Up'!O26</f>
        <v>6.0428530672596306E-2</v>
      </c>
      <c r="Y10" s="109">
        <f>+'3yr IRR Build Up'!P26</f>
        <v>4.7028139907743183E-2</v>
      </c>
      <c r="Z10" s="109">
        <f>+'3yr IRR Build Up'!Q26</f>
        <v>3.816069953548977E-2</v>
      </c>
      <c r="AA10" s="109" cm="1">
        <f t="array" ref="AA10">(PRODUCT(1+X10:Z10)^(1/3))-1</f>
        <v>4.8499225531377199E-2</v>
      </c>
      <c r="AC10" s="33">
        <f t="shared" si="0"/>
        <v>4</v>
      </c>
      <c r="AD10" s="3" t="str">
        <f>+'3yr IRR Build Up'!AE26</f>
        <v>US</v>
      </c>
      <c r="AE10" s="3" t="str">
        <f>+'3yr IRR Build Up'!AG26</f>
        <v>Industrial</v>
      </c>
      <c r="AF10" s="109">
        <f>+'3yr IRR Build Up'!J26</f>
        <v>3.4445503843230002E-2</v>
      </c>
      <c r="AG10" s="109">
        <f>+AF10+'3yr IRR Build Up'!AH26</f>
        <v>3.944550384323E-2</v>
      </c>
      <c r="AH10" s="109">
        <f>+'3yr IRR Build Up'!O26</f>
        <v>6.0428530672596306E-2</v>
      </c>
      <c r="AI10" s="109">
        <f>+'3yr IRR Build Up'!P26</f>
        <v>4.7028139907743183E-2</v>
      </c>
      <c r="AJ10" s="109">
        <f>+'3yr IRR Build Up'!Q26</f>
        <v>3.816069953548977E-2</v>
      </c>
      <c r="AK10" s="109" cm="1">
        <f t="array" ref="AK10">(PRODUCT(1+AH10:AJ10)^(1/3))-1</f>
        <v>4.8499225531377199E-2</v>
      </c>
      <c r="AL10" s="165">
        <f t="shared" si="3"/>
        <v>4.0217722714136483E-2</v>
      </c>
    </row>
    <row r="11" spans="1:38" x14ac:dyDescent="0.25">
      <c r="A11">
        <f>+'3yr IRR Build Up'!C27</f>
        <v>5</v>
      </c>
      <c r="B11" t="str">
        <f>+'3yr IRR Build Up'!E27</f>
        <v>US</v>
      </c>
      <c r="C11" s="3" t="str">
        <f>+'3yr IRR Build Up'!G27</f>
        <v>Apartment</v>
      </c>
      <c r="D11" s="109">
        <f>'3yr IRR Build Up'!J27</f>
        <v>4.0213498793880954E-2</v>
      </c>
      <c r="E11" s="2">
        <f>'3yr IRR Build Up'!N27</f>
        <v>4.0213498793880954E-2</v>
      </c>
      <c r="F11" s="109">
        <f>+'3yr IRR Build Up'!O27</f>
        <v>1.6177840366790246E-2</v>
      </c>
      <c r="G11" s="109">
        <f>+'3yr IRR Build Up'!P27</f>
        <v>2.5420731669268806E-2</v>
      </c>
      <c r="H11" s="109">
        <f>+'3yr IRR Build Up'!Q27</f>
        <v>2.6822830430592789E-2</v>
      </c>
      <c r="I11" s="2" cm="1">
        <f t="array" ref="I11">(PRODUCT(1+F11:H11)^(1/3))-1</f>
        <v>2.2796209806618783E-2</v>
      </c>
      <c r="J11" s="22"/>
      <c r="K11" s="110" t="str">
        <f>+'3yr IRR Build Up'!E27</f>
        <v>US</v>
      </c>
      <c r="L11" s="110" t="str">
        <f>+'3yr IRR Build Up'!G27</f>
        <v>Apartment</v>
      </c>
      <c r="M11" s="109">
        <f>+'3yr IRR Build Up'!J27</f>
        <v>4.0213498793880954E-2</v>
      </c>
      <c r="N11" s="109">
        <f t="shared" si="1"/>
        <v>4.5213498793880952E-2</v>
      </c>
      <c r="O11" s="109">
        <f>+'3yr IRR Build Up'!O27</f>
        <v>1.6177840366790246E-2</v>
      </c>
      <c r="P11" s="109">
        <f>+'3yr IRR Build Up'!P27</f>
        <v>2.5420731669268806E-2</v>
      </c>
      <c r="Q11" s="109">
        <f>+'3yr IRR Build Up'!Q27</f>
        <v>2.6822830430592789E-2</v>
      </c>
      <c r="R11" s="109" cm="1">
        <f t="array" ref="R11">(PRODUCT(1+O11:Q11)^(1/3))-1</f>
        <v>2.2796209806618783E-2</v>
      </c>
      <c r="T11" s="111" t="str">
        <f>+'3yr IRR Build Up'!E27</f>
        <v>US</v>
      </c>
      <c r="U11" s="110" t="str">
        <f>+'3yr IRR Build Up'!G27</f>
        <v>Apartment</v>
      </c>
      <c r="V11" s="109">
        <f>+'3yr IRR Build Up'!J27</f>
        <v>4.0213498793880954E-2</v>
      </c>
      <c r="W11" s="109">
        <f t="shared" si="2"/>
        <v>3.5213498793880957E-2</v>
      </c>
      <c r="X11" s="109">
        <f>+'3yr IRR Build Up'!O27</f>
        <v>1.6177840366790246E-2</v>
      </c>
      <c r="Y11" s="109">
        <f>+'3yr IRR Build Up'!P27</f>
        <v>2.5420731669268806E-2</v>
      </c>
      <c r="Z11" s="109">
        <f>+'3yr IRR Build Up'!Q27</f>
        <v>2.6822830430592789E-2</v>
      </c>
      <c r="AA11" s="109" cm="1">
        <f t="array" ref="AA11">(PRODUCT(1+X11:Z11)^(1/3))-1</f>
        <v>2.2796209806618783E-2</v>
      </c>
      <c r="AC11" s="33">
        <f t="shared" si="0"/>
        <v>5</v>
      </c>
      <c r="AD11" s="3" t="str">
        <f>+'3yr IRR Build Up'!AE27</f>
        <v>US</v>
      </c>
      <c r="AE11" s="3" t="str">
        <f>+'3yr IRR Build Up'!AG27</f>
        <v>Apartment</v>
      </c>
      <c r="AF11" s="109">
        <f>+'3yr IRR Build Up'!J27</f>
        <v>4.0213498793880954E-2</v>
      </c>
      <c r="AG11" s="109">
        <f>+AF11+'3yr IRR Build Up'!AH27</f>
        <v>4.2713498793880957E-2</v>
      </c>
      <c r="AH11" s="109">
        <f>+'3yr IRR Build Up'!O27</f>
        <v>1.6177840366790246E-2</v>
      </c>
      <c r="AI11" s="109">
        <f>+'3yr IRR Build Up'!P27</f>
        <v>2.5420731669268806E-2</v>
      </c>
      <c r="AJ11" s="109">
        <f>+'3yr IRR Build Up'!Q27</f>
        <v>2.6822830430592789E-2</v>
      </c>
      <c r="AK11" s="109" cm="1">
        <f t="array" ref="AK11">(PRODUCT(1+AH11:AJ11)^(1/3))-1</f>
        <v>2.2796209806618783E-2</v>
      </c>
      <c r="AL11" s="165">
        <f t="shared" si="3"/>
        <v>4.4240099788011022E-2</v>
      </c>
    </row>
    <row r="12" spans="1:38" x14ac:dyDescent="0.25">
      <c r="A12">
        <f>+'3yr IRR Build Up'!C28</f>
        <v>6</v>
      </c>
      <c r="B12" t="str">
        <f>+'3yr IRR Build Up'!E28</f>
        <v>US</v>
      </c>
      <c r="C12" s="3" t="str">
        <f>+'3yr IRR Build Up'!G28</f>
        <v>Affordable</v>
      </c>
      <c r="D12" s="109">
        <f>'3yr IRR Build Up'!J28</f>
        <v>4.3688461530999548E-2</v>
      </c>
      <c r="E12" s="2">
        <f>'3yr IRR Build Up'!N28</f>
        <v>4.3688461530999548E-2</v>
      </c>
      <c r="F12" s="109">
        <f>+'3yr IRR Build Up'!O28</f>
        <v>0.03</v>
      </c>
      <c r="G12" s="109">
        <f>+'3yr IRR Build Up'!P28</f>
        <v>3.3000000000000002E-2</v>
      </c>
      <c r="H12" s="109">
        <f>+'3yr IRR Build Up'!Q28</f>
        <v>0.03</v>
      </c>
      <c r="I12" s="2" cm="1">
        <f t="array" ref="I12">(PRODUCT(1+F12:H12)^(1/3))-1</f>
        <v>3.0999030694162766E-2</v>
      </c>
      <c r="J12" s="22"/>
      <c r="K12" s="110" t="str">
        <f>+'3yr IRR Build Up'!E28</f>
        <v>US</v>
      </c>
      <c r="L12" s="110" t="str">
        <f>+'3yr IRR Build Up'!G28</f>
        <v>Affordable</v>
      </c>
      <c r="M12" s="109">
        <f>+'3yr IRR Build Up'!J28</f>
        <v>4.3688461530999548E-2</v>
      </c>
      <c r="N12" s="109">
        <f t="shared" si="1"/>
        <v>4.8688461530999545E-2</v>
      </c>
      <c r="O12" s="109">
        <f>+'3yr IRR Build Up'!O28</f>
        <v>0.03</v>
      </c>
      <c r="P12" s="109">
        <f>+'3yr IRR Build Up'!P28</f>
        <v>3.3000000000000002E-2</v>
      </c>
      <c r="Q12" s="109">
        <f>+'3yr IRR Build Up'!Q28</f>
        <v>0.03</v>
      </c>
      <c r="R12" s="109" cm="1">
        <f t="array" ref="R12">(PRODUCT(1+O12:Q12)^(1/3))-1</f>
        <v>3.0999030694162766E-2</v>
      </c>
      <c r="T12" s="111" t="str">
        <f>+'3yr IRR Build Up'!E28</f>
        <v>US</v>
      </c>
      <c r="U12" s="110" t="str">
        <f>+'3yr IRR Build Up'!G28</f>
        <v>Affordable</v>
      </c>
      <c r="V12" s="109">
        <f>+'3yr IRR Build Up'!J28</f>
        <v>4.3688461530999548E-2</v>
      </c>
      <c r="W12" s="109">
        <f t="shared" si="2"/>
        <v>3.868846153099955E-2</v>
      </c>
      <c r="X12" s="109">
        <f>+'3yr IRR Build Up'!O28</f>
        <v>0.03</v>
      </c>
      <c r="Y12" s="109">
        <f>+'3yr IRR Build Up'!P28</f>
        <v>3.3000000000000002E-2</v>
      </c>
      <c r="Z12" s="109">
        <f>+'3yr IRR Build Up'!Q28</f>
        <v>0.03</v>
      </c>
      <c r="AA12" s="109" cm="1">
        <f t="array" ref="AA12">(PRODUCT(1+X12:Z12)^(1/3))-1</f>
        <v>3.0999030694162766E-2</v>
      </c>
      <c r="AC12" s="33">
        <f t="shared" si="0"/>
        <v>6</v>
      </c>
      <c r="AD12" s="3" t="str">
        <f>+'3yr IRR Build Up'!AE28</f>
        <v>US</v>
      </c>
      <c r="AE12" s="3" t="str">
        <f>+'3yr IRR Build Up'!AG28</f>
        <v>Affordable</v>
      </c>
      <c r="AF12" s="109">
        <f>+'3yr IRR Build Up'!J28</f>
        <v>4.3688461530999548E-2</v>
      </c>
      <c r="AG12" s="109">
        <f>+AF12+'3yr IRR Build Up'!AH28</f>
        <v>4.618846153099955E-2</v>
      </c>
      <c r="AH12" s="109">
        <f>+'3yr IRR Build Up'!O28</f>
        <v>0.03</v>
      </c>
      <c r="AI12" s="109">
        <f>+'3yr IRR Build Up'!P28</f>
        <v>3.3000000000000002E-2</v>
      </c>
      <c r="AJ12" s="109">
        <f>+'3yr IRR Build Up'!Q28</f>
        <v>0.03</v>
      </c>
      <c r="AK12" s="109" cm="1">
        <f t="array" ref="AK12">(PRODUCT(1+AH12:AJ12)^(1/3))-1</f>
        <v>3.0999030694162766E-2</v>
      </c>
      <c r="AL12" s="165">
        <f t="shared" si="3"/>
        <v>5.79174356692429E-2</v>
      </c>
    </row>
    <row r="13" spans="1:38" x14ac:dyDescent="0.25">
      <c r="A13">
        <f>+'3yr IRR Build Up'!C29</f>
        <v>7</v>
      </c>
      <c r="B13" t="str">
        <f>+'3yr IRR Build Up'!E29</f>
        <v>US</v>
      </c>
      <c r="C13" s="3" t="str">
        <f>+'3yr IRR Build Up'!G29</f>
        <v>Single Family Rental</v>
      </c>
      <c r="D13" s="109">
        <f>'3yr IRR Build Up'!J29</f>
        <v>3.9924412191E-2</v>
      </c>
      <c r="E13" s="2">
        <f>'3yr IRR Build Up'!N29</f>
        <v>3.9924412191E-2</v>
      </c>
      <c r="F13" s="109">
        <f>+'3yr IRR Build Up'!O29</f>
        <v>2.7512262115050503E-2</v>
      </c>
      <c r="G13" s="109">
        <f>+'3yr IRR Build Up'!P29</f>
        <v>3.3037032289973477E-2</v>
      </c>
      <c r="H13" s="109">
        <f>+'3yr IRR Build Up'!Q29</f>
        <v>3.3382551923073087E-2</v>
      </c>
      <c r="I13" s="2" cm="1">
        <f t="array" ref="I13">(PRODUCT(1+F13:H13)^(1/3))-1</f>
        <v>3.130710415874205E-2</v>
      </c>
      <c r="J13" s="22"/>
      <c r="K13" s="110" t="str">
        <f>+'3yr IRR Build Up'!E29</f>
        <v>US</v>
      </c>
      <c r="L13" s="110" t="str">
        <f>+'3yr IRR Build Up'!G29</f>
        <v>Single Family Rental</v>
      </c>
      <c r="M13" s="109">
        <f>+'3yr IRR Build Up'!J29</f>
        <v>3.9924412191E-2</v>
      </c>
      <c r="N13" s="109">
        <f t="shared" si="1"/>
        <v>4.4924412190999997E-2</v>
      </c>
      <c r="O13" s="109">
        <f>+'3yr IRR Build Up'!O29</f>
        <v>2.7512262115050503E-2</v>
      </c>
      <c r="P13" s="109">
        <f>+'3yr IRR Build Up'!P29</f>
        <v>3.3037032289973477E-2</v>
      </c>
      <c r="Q13" s="109">
        <f>+'3yr IRR Build Up'!Q29</f>
        <v>3.3382551923073087E-2</v>
      </c>
      <c r="R13" s="109" cm="1">
        <f t="array" ref="R13">(PRODUCT(1+O13:Q13)^(1/3))-1</f>
        <v>3.130710415874205E-2</v>
      </c>
      <c r="T13" s="111" t="str">
        <f>+'3yr IRR Build Up'!E29</f>
        <v>US</v>
      </c>
      <c r="U13" s="110" t="str">
        <f>+'3yr IRR Build Up'!G29</f>
        <v>Single Family Rental</v>
      </c>
      <c r="V13" s="109">
        <f>+'3yr IRR Build Up'!J29</f>
        <v>3.9924412191E-2</v>
      </c>
      <c r="W13" s="109">
        <f t="shared" si="2"/>
        <v>3.4924412191000002E-2</v>
      </c>
      <c r="X13" s="109">
        <f>+'3yr IRR Build Up'!O29</f>
        <v>2.7512262115050503E-2</v>
      </c>
      <c r="Y13" s="109">
        <f>+'3yr IRR Build Up'!P29</f>
        <v>3.3037032289973477E-2</v>
      </c>
      <c r="Z13" s="109">
        <f>+'3yr IRR Build Up'!Q29</f>
        <v>3.3382551923073087E-2</v>
      </c>
      <c r="AA13" s="109" cm="1">
        <f t="array" ref="AA13">(PRODUCT(1+X13:Z13)^(1/3))-1</f>
        <v>3.130710415874205E-2</v>
      </c>
      <c r="AC13" s="33">
        <f t="shared" si="0"/>
        <v>7</v>
      </c>
      <c r="AD13" s="3" t="str">
        <f>+'3yr IRR Build Up'!AE29</f>
        <v>US</v>
      </c>
      <c r="AE13" s="3" t="str">
        <f>+'3yr IRR Build Up'!AG29</f>
        <v>Single Family Rental</v>
      </c>
      <c r="AF13" s="109">
        <f>+'3yr IRR Build Up'!J29</f>
        <v>3.9924412191E-2</v>
      </c>
      <c r="AG13" s="109">
        <f>+AF13+'3yr IRR Build Up'!AH29</f>
        <v>4.9924412191000002E-2</v>
      </c>
      <c r="AH13" s="109">
        <f>+'3yr IRR Build Up'!O29</f>
        <v>2.7512262115050503E-2</v>
      </c>
      <c r="AI13" s="109">
        <f>+'3yr IRR Build Up'!P29</f>
        <v>3.3037032289973477E-2</v>
      </c>
      <c r="AJ13" s="109">
        <f>+'3yr IRR Build Up'!Q29</f>
        <v>3.3382551923073087E-2</v>
      </c>
      <c r="AK13" s="109" cm="1">
        <f t="array" ref="AK13">(PRODUCT(1+AH13:AJ13)^(1/3))-1</f>
        <v>3.130710415874205E-2</v>
      </c>
      <c r="AL13" s="165">
        <f t="shared" si="3"/>
        <v>1.5192233567040692E-3</v>
      </c>
    </row>
    <row r="14" spans="1:38" x14ac:dyDescent="0.25">
      <c r="A14">
        <f>+'3yr IRR Build Up'!C30</f>
        <v>8</v>
      </c>
      <c r="B14" t="str">
        <f>+'3yr IRR Build Up'!E30</f>
        <v>US</v>
      </c>
      <c r="C14" s="3" t="str">
        <f>+'3yr IRR Build Up'!G30</f>
        <v>Student Housing</v>
      </c>
      <c r="D14" s="109">
        <f>'3yr IRR Build Up'!J30</f>
        <v>4.4506684027916077E-2</v>
      </c>
      <c r="E14" s="2">
        <f>'3yr IRR Build Up'!N30</f>
        <v>4.4506684027916077E-2</v>
      </c>
      <c r="F14" s="109">
        <f>+'3yr IRR Build Up'!O30</f>
        <v>0.03</v>
      </c>
      <c r="G14" s="109">
        <f>+'3yr IRR Build Up'!P30</f>
        <v>0.03</v>
      </c>
      <c r="H14" s="109">
        <f>+'3yr IRR Build Up'!Q30</f>
        <v>0.03</v>
      </c>
      <c r="I14" s="2" cm="1">
        <f t="array" ref="I14">(PRODUCT(1+F14:H14)^(1/3))-1</f>
        <v>3.0000000000000027E-2</v>
      </c>
      <c r="J14" s="22"/>
      <c r="K14" s="110" t="str">
        <f>+'3yr IRR Build Up'!E30</f>
        <v>US</v>
      </c>
      <c r="L14" s="110" t="str">
        <f>+'3yr IRR Build Up'!G30</f>
        <v>Student Housing</v>
      </c>
      <c r="M14" s="109">
        <f>+'3yr IRR Build Up'!J30</f>
        <v>4.4506684027916077E-2</v>
      </c>
      <c r="N14" s="109">
        <f t="shared" si="1"/>
        <v>4.9506684027916074E-2</v>
      </c>
      <c r="O14" s="109">
        <f>+'3yr IRR Build Up'!O30</f>
        <v>0.03</v>
      </c>
      <c r="P14" s="109">
        <f>+'3yr IRR Build Up'!P30</f>
        <v>0.03</v>
      </c>
      <c r="Q14" s="109">
        <f>+'3yr IRR Build Up'!Q30</f>
        <v>0.03</v>
      </c>
      <c r="R14" s="109" cm="1">
        <f t="array" ref="R14">(PRODUCT(1+O14:Q14)^(1/3))-1</f>
        <v>3.0000000000000027E-2</v>
      </c>
      <c r="T14" s="111" t="str">
        <f>+'3yr IRR Build Up'!E30</f>
        <v>US</v>
      </c>
      <c r="U14" s="110" t="str">
        <f>+'3yr IRR Build Up'!G30</f>
        <v>Student Housing</v>
      </c>
      <c r="V14" s="109">
        <f>+'3yr IRR Build Up'!J30</f>
        <v>4.4506684027916077E-2</v>
      </c>
      <c r="W14" s="109">
        <f t="shared" si="2"/>
        <v>3.9506684027916079E-2</v>
      </c>
      <c r="X14" s="109">
        <f>+'3yr IRR Build Up'!O30</f>
        <v>0.03</v>
      </c>
      <c r="Y14" s="109">
        <f>+'3yr IRR Build Up'!P30</f>
        <v>0.03</v>
      </c>
      <c r="Z14" s="109">
        <f>+'3yr IRR Build Up'!Q30</f>
        <v>0.03</v>
      </c>
      <c r="AA14" s="109" cm="1">
        <f t="array" ref="AA14">(PRODUCT(1+X14:Z14)^(1/3))-1</f>
        <v>3.0000000000000027E-2</v>
      </c>
      <c r="AC14" s="33">
        <f t="shared" si="0"/>
        <v>8</v>
      </c>
      <c r="AD14" s="3" t="str">
        <f>+'3yr IRR Build Up'!AE30</f>
        <v>US</v>
      </c>
      <c r="AE14" s="3" t="str">
        <f>+'3yr IRR Build Up'!AG30</f>
        <v>Student Housing</v>
      </c>
      <c r="AF14" s="109">
        <f>+'3yr IRR Build Up'!J30</f>
        <v>4.4506684027916077E-2</v>
      </c>
      <c r="AG14" s="109">
        <f>+AF14+'3yr IRR Build Up'!AH30</f>
        <v>4.9506684027916074E-2</v>
      </c>
      <c r="AH14" s="109">
        <f>+'3yr IRR Build Up'!O30</f>
        <v>0.03</v>
      </c>
      <c r="AI14" s="109">
        <f>+'3yr IRR Build Up'!P30</f>
        <v>0.03</v>
      </c>
      <c r="AJ14" s="109">
        <f>+'3yr IRR Build Up'!Q30</f>
        <v>0.03</v>
      </c>
      <c r="AK14" s="109" cm="1">
        <f t="array" ref="AK14">(PRODUCT(1+AH14:AJ14)^(1/3))-1</f>
        <v>3.0000000000000027E-2</v>
      </c>
      <c r="AL14" s="165">
        <f t="shared" si="3"/>
        <v>4.1552459482956383E-2</v>
      </c>
    </row>
    <row r="15" spans="1:38" x14ac:dyDescent="0.25">
      <c r="A15">
        <f>+'3yr IRR Build Up'!C31</f>
        <v>9</v>
      </c>
      <c r="B15" t="str">
        <f>+'3yr IRR Build Up'!E31</f>
        <v>US</v>
      </c>
      <c r="C15" s="3" t="str">
        <f>+'3yr IRR Build Up'!G31</f>
        <v>Retail</v>
      </c>
      <c r="D15" s="109">
        <f>'3yr IRR Build Up'!J31</f>
        <v>5.206432887145454E-2</v>
      </c>
      <c r="E15" s="2">
        <f>'3yr IRR Build Up'!N31</f>
        <v>5.206432887145454E-2</v>
      </c>
      <c r="F15" s="109">
        <f>+'3yr IRR Build Up'!O31</f>
        <v>3.688717695785184E-2</v>
      </c>
      <c r="G15" s="109">
        <f>+'3yr IRR Build Up'!P31</f>
        <v>3.5306834511334678E-2</v>
      </c>
      <c r="H15" s="109">
        <f>+'3yr IRR Build Up'!Q31</f>
        <v>3.9355792528180666E-2</v>
      </c>
      <c r="I15" s="2" cm="1">
        <f t="array" ref="I15">(PRODUCT(1+F15:H15)^(1/3))-1</f>
        <v>3.7181930045515621E-2</v>
      </c>
      <c r="J15" s="22"/>
      <c r="K15" s="110" t="str">
        <f>+'3yr IRR Build Up'!E31</f>
        <v>US</v>
      </c>
      <c r="L15" s="110" t="str">
        <f>+'3yr IRR Build Up'!G31</f>
        <v>Retail</v>
      </c>
      <c r="M15" s="109">
        <f>+'3yr IRR Build Up'!J31</f>
        <v>5.206432887145454E-2</v>
      </c>
      <c r="N15" s="109">
        <f t="shared" si="1"/>
        <v>5.7064328871454538E-2</v>
      </c>
      <c r="O15" s="109">
        <f>+'3yr IRR Build Up'!O31</f>
        <v>3.688717695785184E-2</v>
      </c>
      <c r="P15" s="109">
        <f>+'3yr IRR Build Up'!P31</f>
        <v>3.5306834511334678E-2</v>
      </c>
      <c r="Q15" s="109">
        <f>+'3yr IRR Build Up'!Q31</f>
        <v>3.9355792528180666E-2</v>
      </c>
      <c r="R15" s="109" cm="1">
        <f t="array" ref="R15">(PRODUCT(1+O15:Q15)^(1/3))-1</f>
        <v>3.7181930045515621E-2</v>
      </c>
      <c r="T15" s="111" t="str">
        <f>+'3yr IRR Build Up'!E31</f>
        <v>US</v>
      </c>
      <c r="U15" s="110" t="str">
        <f>+'3yr IRR Build Up'!G31</f>
        <v>Retail</v>
      </c>
      <c r="V15" s="109">
        <f>+'3yr IRR Build Up'!J31</f>
        <v>5.206432887145454E-2</v>
      </c>
      <c r="W15" s="109">
        <f t="shared" si="2"/>
        <v>4.7064328871454543E-2</v>
      </c>
      <c r="X15" s="109">
        <f>+'3yr IRR Build Up'!O31</f>
        <v>3.688717695785184E-2</v>
      </c>
      <c r="Y15" s="109">
        <f>+'3yr IRR Build Up'!P31</f>
        <v>3.5306834511334678E-2</v>
      </c>
      <c r="Z15" s="109">
        <f>+'3yr IRR Build Up'!Q31</f>
        <v>3.9355792528180666E-2</v>
      </c>
      <c r="AA15" s="109" cm="1">
        <f t="array" ref="AA15">(PRODUCT(1+X15:Z15)^(1/3))-1</f>
        <v>3.7181930045515621E-2</v>
      </c>
      <c r="AC15" s="33">
        <f t="shared" si="0"/>
        <v>9</v>
      </c>
      <c r="AD15" s="3" t="str">
        <f>+'3yr IRR Build Up'!AE31</f>
        <v>US</v>
      </c>
      <c r="AE15" s="3" t="str">
        <f>+'3yr IRR Build Up'!AG31</f>
        <v>Retail</v>
      </c>
      <c r="AF15" s="109">
        <f>+'3yr IRR Build Up'!J31</f>
        <v>5.206432887145454E-2</v>
      </c>
      <c r="AG15" s="109">
        <f>+AF15+'3yr IRR Build Up'!AH31</f>
        <v>5.206432887145454E-2</v>
      </c>
      <c r="AH15" s="109">
        <f>+'3yr IRR Build Up'!O31</f>
        <v>3.688717695785184E-2</v>
      </c>
      <c r="AI15" s="109">
        <f>+'3yr IRR Build Up'!P31</f>
        <v>3.5306834511334678E-2</v>
      </c>
      <c r="AJ15" s="109">
        <f>+'3yr IRR Build Up'!Q31</f>
        <v>3.9355792528180666E-2</v>
      </c>
      <c r="AK15" s="109" cm="1">
        <f t="array" ref="AK15">(PRODUCT(1+AH15:AJ15)^(1/3))-1</f>
        <v>3.7181930045515621E-2</v>
      </c>
      <c r="AL15" s="165">
        <f t="shared" si="3"/>
        <v>9.1139118537969077E-2</v>
      </c>
    </row>
    <row r="16" spans="1:38" x14ac:dyDescent="0.25">
      <c r="A16">
        <f>+'3yr IRR Build Up'!C32</f>
        <v>10</v>
      </c>
      <c r="B16" t="str">
        <f>+'3yr IRR Build Up'!E32</f>
        <v>US</v>
      </c>
      <c r="C16" s="3" t="str">
        <f>+'3yr IRR Build Up'!G32</f>
        <v>Alternative</v>
      </c>
      <c r="D16" s="109">
        <f>'3yr IRR Build Up'!J32</f>
        <v>4.3128957924071523E-2</v>
      </c>
      <c r="E16" s="2">
        <f>'3yr IRR Build Up'!N32</f>
        <v>4.3128957924071523E-2</v>
      </c>
      <c r="F16" s="109">
        <f>+'3yr IRR Build Up'!O32</f>
        <v>3.758334518273504E-2</v>
      </c>
      <c r="G16" s="109">
        <f>+'3yr IRR Build Up'!P32</f>
        <v>3.3460786921192268E-2</v>
      </c>
      <c r="H16" s="109">
        <f>+'3yr IRR Build Up'!Q32</f>
        <v>3.5338694976940616E-2</v>
      </c>
      <c r="I16" s="2" cm="1">
        <f t="array" ref="I16">(PRODUCT(1+F16:H16)^(1/3))-1</f>
        <v>3.5459571124139222E-2</v>
      </c>
      <c r="J16" s="22"/>
      <c r="K16" s="110" t="str">
        <f>+'3yr IRR Build Up'!E32</f>
        <v>US</v>
      </c>
      <c r="L16" s="110" t="str">
        <f>+'3yr IRR Build Up'!G32</f>
        <v>Alternative</v>
      </c>
      <c r="M16" s="109">
        <f>+'3yr IRR Build Up'!J32</f>
        <v>4.3128957924071523E-2</v>
      </c>
      <c r="N16" s="109">
        <f t="shared" si="1"/>
        <v>4.8128957924071521E-2</v>
      </c>
      <c r="O16" s="109">
        <f>+'3yr IRR Build Up'!O32</f>
        <v>3.758334518273504E-2</v>
      </c>
      <c r="P16" s="109">
        <f>+'3yr IRR Build Up'!P32</f>
        <v>3.3460786921192268E-2</v>
      </c>
      <c r="Q16" s="109">
        <f>+'3yr IRR Build Up'!Q32</f>
        <v>3.5338694976940616E-2</v>
      </c>
      <c r="R16" s="109" cm="1">
        <f t="array" ref="R16">(PRODUCT(1+O16:Q16)^(1/3))-1</f>
        <v>3.5459571124139222E-2</v>
      </c>
      <c r="T16" s="111" t="str">
        <f>+'3yr IRR Build Up'!E32</f>
        <v>US</v>
      </c>
      <c r="U16" s="110" t="str">
        <f>+'3yr IRR Build Up'!G32</f>
        <v>Alternative</v>
      </c>
      <c r="V16" s="109">
        <f>+'3yr IRR Build Up'!J32</f>
        <v>4.3128957924071523E-2</v>
      </c>
      <c r="W16" s="109">
        <f t="shared" si="2"/>
        <v>3.8128957924071526E-2</v>
      </c>
      <c r="X16" s="109">
        <f>+'3yr IRR Build Up'!O32</f>
        <v>3.758334518273504E-2</v>
      </c>
      <c r="Y16" s="109">
        <f>+'3yr IRR Build Up'!P32</f>
        <v>3.3460786921192268E-2</v>
      </c>
      <c r="Z16" s="109">
        <f>+'3yr IRR Build Up'!Q32</f>
        <v>3.5338694976940616E-2</v>
      </c>
      <c r="AA16" s="109" cm="1">
        <f t="array" ref="AA16">(PRODUCT(1+X16:Z16)^(1/3))-1</f>
        <v>3.5459571124139222E-2</v>
      </c>
      <c r="AC16" s="33">
        <f t="shared" si="0"/>
        <v>10</v>
      </c>
      <c r="AD16" s="3" t="str">
        <f>+'3yr IRR Build Up'!AE32</f>
        <v>US</v>
      </c>
      <c r="AE16" s="3" t="str">
        <f>+'3yr IRR Build Up'!AG32</f>
        <v>Alternative</v>
      </c>
      <c r="AF16" s="109">
        <f>+'3yr IRR Build Up'!J32</f>
        <v>4.3128957924071523E-2</v>
      </c>
      <c r="AG16" s="109">
        <f>+AF16+'3yr IRR Build Up'!AH32</f>
        <v>4.5628957924071525E-2</v>
      </c>
      <c r="AH16" s="109">
        <f>+'3yr IRR Build Up'!O32</f>
        <v>3.758334518273504E-2</v>
      </c>
      <c r="AI16" s="109">
        <f>+'3yr IRR Build Up'!P32</f>
        <v>3.3460786921192268E-2</v>
      </c>
      <c r="AJ16" s="109">
        <f>+'3yr IRR Build Up'!Q32</f>
        <v>3.5338694976940616E-2</v>
      </c>
      <c r="AK16" s="109" cm="1">
        <f t="array" ref="AK16">(PRODUCT(1+AH16:AJ16)^(1/3))-1</f>
        <v>3.5459571124139222E-2</v>
      </c>
      <c r="AL16" s="165">
        <f t="shared" si="3"/>
        <v>6.1711481147781244E-2</v>
      </c>
    </row>
    <row r="17" spans="1:38" x14ac:dyDescent="0.25">
      <c r="A17">
        <f>+'3yr IRR Build Up'!C33</f>
        <v>11</v>
      </c>
      <c r="B17" t="str">
        <f>+'3yr IRR Build Up'!E33</f>
        <v>US</v>
      </c>
      <c r="C17" s="3" t="str">
        <f>+'3yr IRR Build Up'!G33</f>
        <v>Data Center</v>
      </c>
      <c r="D17" s="109">
        <f>'3yr IRR Build Up'!J33</f>
        <v>5.4149032809929228E-2</v>
      </c>
      <c r="E17" s="2">
        <f>'3yr IRR Build Up'!N33</f>
        <v>5.4149032809929228E-2</v>
      </c>
      <c r="F17" s="109">
        <f>+'3yr IRR Build Up'!O33</f>
        <v>2.5000000000000001E-2</v>
      </c>
      <c r="G17" s="109">
        <f>+'3yr IRR Build Up'!P33</f>
        <v>2.5000000000000001E-2</v>
      </c>
      <c r="H17" s="109">
        <f>+'3yr IRR Build Up'!Q33</f>
        <v>2.5000000000000001E-2</v>
      </c>
      <c r="I17" s="2" cm="1">
        <f t="array" ref="I17">(PRODUCT(1+F17:H17)^(1/3))-1</f>
        <v>2.4999999999999911E-2</v>
      </c>
      <c r="J17" s="22"/>
      <c r="K17" s="110" t="str">
        <f>+'3yr IRR Build Up'!E33</f>
        <v>US</v>
      </c>
      <c r="L17" s="110" t="str">
        <f>+'3yr IRR Build Up'!G33</f>
        <v>Data Center</v>
      </c>
      <c r="M17" s="109">
        <f>+'3yr IRR Build Up'!J33</f>
        <v>5.4149032809929228E-2</v>
      </c>
      <c r="N17" s="109">
        <f t="shared" si="1"/>
        <v>5.9149032809929225E-2</v>
      </c>
      <c r="O17" s="109">
        <f>+'3yr IRR Build Up'!O33</f>
        <v>2.5000000000000001E-2</v>
      </c>
      <c r="P17" s="109">
        <f>+'3yr IRR Build Up'!P33</f>
        <v>2.5000000000000001E-2</v>
      </c>
      <c r="Q17" s="109">
        <f>+'3yr IRR Build Up'!Q33</f>
        <v>2.5000000000000001E-2</v>
      </c>
      <c r="R17" s="109" cm="1">
        <f t="array" ref="R17">(PRODUCT(1+O17:Q17)^(1/3))-1</f>
        <v>2.4999999999999911E-2</v>
      </c>
      <c r="T17" s="111" t="str">
        <f>+'3yr IRR Build Up'!E33</f>
        <v>US</v>
      </c>
      <c r="U17" s="110" t="str">
        <f>+'3yr IRR Build Up'!G33</f>
        <v>Data Center</v>
      </c>
      <c r="V17" s="109">
        <f>+'3yr IRR Build Up'!J33</f>
        <v>5.4149032809929228E-2</v>
      </c>
      <c r="W17" s="109">
        <f t="shared" si="2"/>
        <v>4.914903280992923E-2</v>
      </c>
      <c r="X17" s="109">
        <f>+'3yr IRR Build Up'!O33</f>
        <v>2.5000000000000001E-2</v>
      </c>
      <c r="Y17" s="109">
        <f>+'3yr IRR Build Up'!P33</f>
        <v>2.5000000000000001E-2</v>
      </c>
      <c r="Z17" s="109">
        <f>+'3yr IRR Build Up'!Q33</f>
        <v>2.5000000000000001E-2</v>
      </c>
      <c r="AA17" s="109" cm="1">
        <f t="array" ref="AA17">(PRODUCT(1+X17:Z17)^(1/3))-1</f>
        <v>2.4999999999999911E-2</v>
      </c>
      <c r="AC17" s="33">
        <f t="shared" si="0"/>
        <v>11</v>
      </c>
      <c r="AD17" s="3" t="str">
        <f>+'3yr IRR Build Up'!AE33</f>
        <v>US</v>
      </c>
      <c r="AE17" s="3" t="str">
        <f>+'3yr IRR Build Up'!AG33</f>
        <v>Data Center</v>
      </c>
      <c r="AF17" s="109">
        <f>+'3yr IRR Build Up'!J33</f>
        <v>5.4149032809929228E-2</v>
      </c>
      <c r="AG17" s="109">
        <f>+AF17+'3yr IRR Build Up'!AH33</f>
        <v>5.664903280992923E-2</v>
      </c>
      <c r="AH17" s="109">
        <f>+'3yr IRR Build Up'!O33</f>
        <v>2.5000000000000001E-2</v>
      </c>
      <c r="AI17" s="109">
        <f>+'3yr IRR Build Up'!P33</f>
        <v>2.5000000000000001E-2</v>
      </c>
      <c r="AJ17" s="109">
        <f>+'3yr IRR Build Up'!Q33</f>
        <v>2.5000000000000001E-2</v>
      </c>
      <c r="AK17" s="109" cm="1">
        <f t="array" ref="AK17">(PRODUCT(1+AH17:AJ17)^(1/3))-1</f>
        <v>2.4999999999999911E-2</v>
      </c>
      <c r="AL17" s="165">
        <f t="shared" si="3"/>
        <v>6.6012068236460886E-2</v>
      </c>
    </row>
    <row r="18" spans="1:38" x14ac:dyDescent="0.25">
      <c r="A18">
        <f>+'3yr IRR Build Up'!C34</f>
        <v>12</v>
      </c>
      <c r="B18" t="str">
        <f>+'3yr IRR Build Up'!E34</f>
        <v>US</v>
      </c>
      <c r="C18" s="3" t="str">
        <f>+'3yr IRR Build Up'!G34</f>
        <v>NNN</v>
      </c>
      <c r="D18" s="109">
        <f>'3yr IRR Build Up'!J34</f>
        <v>6.1249999999999999E-2</v>
      </c>
      <c r="E18" s="2">
        <f>'3yr IRR Build Up'!N34</f>
        <v>6.1249999999999999E-2</v>
      </c>
      <c r="F18" s="109">
        <f>+'3yr IRR Build Up'!O34</f>
        <v>2.5764847469949316E-2</v>
      </c>
      <c r="G18" s="109">
        <f>+'3yr IRR Build Up'!P34</f>
        <v>2.5370029176387657E-2</v>
      </c>
      <c r="H18" s="109">
        <f>+'3yr IRR Build Up'!Q34</f>
        <v>2.5139788709129453E-2</v>
      </c>
      <c r="I18" s="2" cm="1">
        <f t="array" ref="I18">(PRODUCT(1+F18:H18)^(1/3))-1</f>
        <v>2.5424855968836146E-2</v>
      </c>
      <c r="J18" s="22"/>
      <c r="K18" s="110" t="str">
        <f>+'3yr IRR Build Up'!E34</f>
        <v>US</v>
      </c>
      <c r="L18" s="110" t="str">
        <f>+'3yr IRR Build Up'!G34</f>
        <v>NNN</v>
      </c>
      <c r="M18" s="109">
        <f>+'3yr IRR Build Up'!J34</f>
        <v>6.1249999999999999E-2</v>
      </c>
      <c r="N18" s="109">
        <f t="shared" si="1"/>
        <v>6.6250000000000003E-2</v>
      </c>
      <c r="O18" s="109">
        <f>+'3yr IRR Build Up'!O34</f>
        <v>2.5764847469949316E-2</v>
      </c>
      <c r="P18" s="109">
        <f>+'3yr IRR Build Up'!P34</f>
        <v>2.5370029176387657E-2</v>
      </c>
      <c r="Q18" s="109">
        <f>+'3yr IRR Build Up'!Q34</f>
        <v>2.5139788709129453E-2</v>
      </c>
      <c r="R18" s="109" cm="1">
        <f t="array" ref="R18">(PRODUCT(1+O18:Q18)^(1/3))-1</f>
        <v>2.5424855968836146E-2</v>
      </c>
      <c r="T18" s="111" t="str">
        <f>+'3yr IRR Build Up'!E34</f>
        <v>US</v>
      </c>
      <c r="U18" s="110" t="str">
        <f>+'3yr IRR Build Up'!G34</f>
        <v>NNN</v>
      </c>
      <c r="V18" s="109">
        <f>+'3yr IRR Build Up'!J34</f>
        <v>6.1249999999999999E-2</v>
      </c>
      <c r="W18" s="109">
        <f t="shared" si="2"/>
        <v>5.6250000000000001E-2</v>
      </c>
      <c r="X18" s="109">
        <f>+'3yr IRR Build Up'!O34</f>
        <v>2.5764847469949316E-2</v>
      </c>
      <c r="Y18" s="109">
        <f>+'3yr IRR Build Up'!P34</f>
        <v>2.5370029176387657E-2</v>
      </c>
      <c r="Z18" s="109">
        <f>+'3yr IRR Build Up'!Q34</f>
        <v>2.5139788709129453E-2</v>
      </c>
      <c r="AA18" s="109" cm="1">
        <f t="array" ref="AA18">(PRODUCT(1+X18:Z18)^(1/3))-1</f>
        <v>2.5424855968836146E-2</v>
      </c>
      <c r="AC18" s="33">
        <f t="shared" si="0"/>
        <v>12</v>
      </c>
      <c r="AD18" s="3" t="str">
        <f>+'3yr IRR Build Up'!AE34</f>
        <v>US</v>
      </c>
      <c r="AE18" s="3" t="str">
        <f>+'3yr IRR Build Up'!AG34</f>
        <v>NNN</v>
      </c>
      <c r="AF18" s="109">
        <f>+'3yr IRR Build Up'!J34</f>
        <v>6.1249999999999999E-2</v>
      </c>
      <c r="AG18" s="109">
        <f>+AF18+'3yr IRR Build Up'!AH34</f>
        <v>6.3750000000000001E-2</v>
      </c>
      <c r="AH18" s="109">
        <f>+'3yr IRR Build Up'!O34</f>
        <v>2.5764847469949316E-2</v>
      </c>
      <c r="AI18" s="109">
        <f>+'3yr IRR Build Up'!P34</f>
        <v>2.5370029176387657E-2</v>
      </c>
      <c r="AJ18" s="109">
        <f>+'3yr IRR Build Up'!Q34</f>
        <v>2.5139788709129453E-2</v>
      </c>
      <c r="AK18" s="109" cm="1">
        <f t="array" ref="AK18">(PRODUCT(1+AH18:AJ18)^(1/3))-1</f>
        <v>2.5424855968836146E-2</v>
      </c>
      <c r="AL18" s="165">
        <f t="shared" si="3"/>
        <v>7.5474439580314634E-2</v>
      </c>
    </row>
    <row r="19" spans="1:38" x14ac:dyDescent="0.25">
      <c r="A19">
        <f>+'3yr IRR Build Up'!C35</f>
        <v>13</v>
      </c>
      <c r="B19" t="str">
        <f>+'3yr IRR Build Up'!E35</f>
        <v>US</v>
      </c>
      <c r="C19" s="3" t="str">
        <f>+'3yr IRR Build Up'!G35</f>
        <v>Senior Housing</v>
      </c>
      <c r="D19" s="109">
        <f>'3yr IRR Build Up'!J35</f>
        <v>4.9248E-2</v>
      </c>
      <c r="E19" s="2">
        <f>'3yr IRR Build Up'!N35</f>
        <v>4.9248E-2</v>
      </c>
      <c r="F19" s="109">
        <f>+'3yr IRR Build Up'!O35</f>
        <v>0.15903333333333333</v>
      </c>
      <c r="G19" s="109">
        <f>+'3yr IRR Build Up'!P35</f>
        <v>0.10099803921568627</v>
      </c>
      <c r="H19" s="109">
        <f>+'3yr IRR Build Up'!Q35</f>
        <v>0.12245098039215686</v>
      </c>
      <c r="I19" s="2" cm="1">
        <f t="array" ref="I19">(PRODUCT(1+F19:H19)^(1/3))-1</f>
        <v>0.127240589715228</v>
      </c>
      <c r="J19" s="22"/>
      <c r="K19" s="110" t="str">
        <f>+'3yr IRR Build Up'!E35</f>
        <v>US</v>
      </c>
      <c r="L19" s="110" t="str">
        <f>+'3yr IRR Build Up'!G35</f>
        <v>Senior Housing</v>
      </c>
      <c r="M19" s="109">
        <f>+'3yr IRR Build Up'!J35</f>
        <v>4.9248E-2</v>
      </c>
      <c r="N19" s="109">
        <f t="shared" si="1"/>
        <v>5.4247999999999998E-2</v>
      </c>
      <c r="O19" s="109">
        <f>+'3yr IRR Build Up'!O35</f>
        <v>0.15903333333333333</v>
      </c>
      <c r="P19" s="109">
        <f>+'3yr IRR Build Up'!P35</f>
        <v>0.10099803921568627</v>
      </c>
      <c r="Q19" s="109">
        <f>+'3yr IRR Build Up'!Q35</f>
        <v>0.12245098039215686</v>
      </c>
      <c r="R19" s="109" cm="1">
        <f t="array" ref="R19">(PRODUCT(1+O19:Q19)^(1/3))-1</f>
        <v>0.127240589715228</v>
      </c>
      <c r="T19" s="111" t="str">
        <f>+'3yr IRR Build Up'!E35</f>
        <v>US</v>
      </c>
      <c r="U19" s="110" t="str">
        <f>+'3yr IRR Build Up'!G35</f>
        <v>Senior Housing</v>
      </c>
      <c r="V19" s="109">
        <f>+'3yr IRR Build Up'!J35</f>
        <v>4.9248E-2</v>
      </c>
      <c r="W19" s="109">
        <f t="shared" si="2"/>
        <v>4.4248000000000003E-2</v>
      </c>
      <c r="X19" s="109">
        <f>+'3yr IRR Build Up'!O35</f>
        <v>0.15903333333333333</v>
      </c>
      <c r="Y19" s="109">
        <f>+'3yr IRR Build Up'!P35</f>
        <v>0.10099803921568627</v>
      </c>
      <c r="Z19" s="109">
        <f>+'3yr IRR Build Up'!Q35</f>
        <v>0.12245098039215686</v>
      </c>
      <c r="AA19" s="109" cm="1">
        <f t="array" ref="AA19">(PRODUCT(1+X19:Z19)^(1/3))-1</f>
        <v>0.127240589715228</v>
      </c>
      <c r="AC19" s="33">
        <f t="shared" si="0"/>
        <v>13</v>
      </c>
      <c r="AD19" s="3" t="str">
        <f>+'3yr IRR Build Up'!AE35</f>
        <v>US</v>
      </c>
      <c r="AE19" s="3" t="str">
        <f>+'3yr IRR Build Up'!AG35</f>
        <v>Senior Housing</v>
      </c>
      <c r="AF19" s="109">
        <f>+'3yr IRR Build Up'!J35</f>
        <v>4.9248E-2</v>
      </c>
      <c r="AG19" s="109">
        <f>+AF19+'3yr IRR Build Up'!AH35</f>
        <v>5.1748000000000002E-2</v>
      </c>
      <c r="AH19" s="109">
        <f>+'3yr IRR Build Up'!O35</f>
        <v>0.15903333333333333</v>
      </c>
      <c r="AI19" s="109">
        <f>+'3yr IRR Build Up'!P35</f>
        <v>0.10099803921568627</v>
      </c>
      <c r="AJ19" s="109">
        <f>+'3yr IRR Build Up'!Q35</f>
        <v>0.12245098039215686</v>
      </c>
      <c r="AK19" s="109" cm="1">
        <f t="array" ref="AK19">(PRODUCT(1+AH19:AJ19)^(1/3))-1</f>
        <v>0.127240589715228</v>
      </c>
      <c r="AL19" s="165">
        <f t="shared" si="3"/>
        <v>0.1658281750924524</v>
      </c>
    </row>
    <row r="20" spans="1:38" x14ac:dyDescent="0.25">
      <c r="A20">
        <f>+'3yr IRR Build Up'!C36</f>
        <v>14</v>
      </c>
      <c r="B20" t="str">
        <f>+'3yr IRR Build Up'!E36</f>
        <v>US</v>
      </c>
      <c r="C20" s="3" t="str">
        <f>+'3yr IRR Build Up'!G36</f>
        <v>IOS</v>
      </c>
      <c r="D20" s="109">
        <f>'3yr IRR Build Up'!J36</f>
        <v>3.8699999999999998E-2</v>
      </c>
      <c r="E20" s="2">
        <f>'3yr IRR Build Up'!N36</f>
        <v>3.8699999999999998E-2</v>
      </c>
      <c r="F20" s="109">
        <f>+'3yr IRR Build Up'!O36</f>
        <v>6.1497402897169394E-2</v>
      </c>
      <c r="G20" s="109">
        <f>+'3yr IRR Build Up'!P36</f>
        <v>4.9503366949456923E-2</v>
      </c>
      <c r="H20" s="109">
        <f>+'3yr IRR Build Up'!Q36</f>
        <v>4.1144383123859235E-2</v>
      </c>
      <c r="I20" s="2" cm="1">
        <f t="array" ref="I20">(PRODUCT(1+F20:H20)^(1/3))-1</f>
        <v>5.0681884121719145E-2</v>
      </c>
      <c r="J20" s="22"/>
      <c r="K20" s="110" t="str">
        <f>+'3yr IRR Build Up'!E36</f>
        <v>US</v>
      </c>
      <c r="L20" s="110" t="str">
        <f>+'3yr IRR Build Up'!G36</f>
        <v>IOS</v>
      </c>
      <c r="M20" s="109">
        <f>+'3yr IRR Build Up'!J36</f>
        <v>3.8699999999999998E-2</v>
      </c>
      <c r="N20" s="109">
        <f t="shared" si="1"/>
        <v>4.3699999999999996E-2</v>
      </c>
      <c r="O20" s="109">
        <f>+'3yr IRR Build Up'!O36</f>
        <v>6.1497402897169394E-2</v>
      </c>
      <c r="P20" s="109">
        <f>+'3yr IRR Build Up'!P36</f>
        <v>4.9503366949456923E-2</v>
      </c>
      <c r="Q20" s="109">
        <f>+'3yr IRR Build Up'!Q36</f>
        <v>4.1144383123859235E-2</v>
      </c>
      <c r="R20" s="109" cm="1">
        <f t="array" ref="R20">(PRODUCT(1+O20:Q20)^(1/3))-1</f>
        <v>5.0681884121719145E-2</v>
      </c>
      <c r="T20" s="111" t="str">
        <f>+'3yr IRR Build Up'!E36</f>
        <v>US</v>
      </c>
      <c r="U20" s="110" t="str">
        <f>+'3yr IRR Build Up'!G36</f>
        <v>IOS</v>
      </c>
      <c r="V20" s="109">
        <f>+'3yr IRR Build Up'!J36</f>
        <v>3.8699999999999998E-2</v>
      </c>
      <c r="W20" s="109">
        <f t="shared" si="2"/>
        <v>3.3700000000000001E-2</v>
      </c>
      <c r="X20" s="109">
        <f>+'3yr IRR Build Up'!O36</f>
        <v>6.1497402897169394E-2</v>
      </c>
      <c r="Y20" s="109">
        <f>+'3yr IRR Build Up'!P36</f>
        <v>4.9503366949456923E-2</v>
      </c>
      <c r="Z20" s="109">
        <f>+'3yr IRR Build Up'!Q36</f>
        <v>4.1144383123859235E-2</v>
      </c>
      <c r="AA20" s="109" cm="1">
        <f t="array" ref="AA20">(PRODUCT(1+X20:Z20)^(1/3))-1</f>
        <v>5.0681884121719145E-2</v>
      </c>
      <c r="AC20" s="33">
        <f t="shared" si="0"/>
        <v>14</v>
      </c>
      <c r="AD20" s="3" t="str">
        <f>+'3yr IRR Build Up'!AE36</f>
        <v>US</v>
      </c>
      <c r="AE20" s="3" t="str">
        <f>+'3yr IRR Build Up'!AG36</f>
        <v>IOS</v>
      </c>
      <c r="AF20" s="109">
        <f>+'3yr IRR Build Up'!J36</f>
        <v>3.8699999999999998E-2</v>
      </c>
      <c r="AG20" s="109">
        <f>+AF20+'3yr IRR Build Up'!AH36</f>
        <v>4.1200000000000001E-2</v>
      </c>
      <c r="AH20" s="109">
        <f>+'3yr IRR Build Up'!O36</f>
        <v>6.1497402897169394E-2</v>
      </c>
      <c r="AI20" s="109">
        <f>+'3yr IRR Build Up'!P36</f>
        <v>4.9503366949456923E-2</v>
      </c>
      <c r="AJ20" s="109">
        <f>+'3yr IRR Build Up'!Q36</f>
        <v>4.1144383123859235E-2</v>
      </c>
      <c r="AK20" s="109" cm="1">
        <f t="array" ref="AK20">(PRODUCT(1+AH20:AJ20)^(1/3))-1</f>
        <v>5.0681884121719145E-2</v>
      </c>
      <c r="AL20" s="165">
        <f t="shared" si="3"/>
        <v>7.0758896417439487E-2</v>
      </c>
    </row>
    <row r="21" spans="1:38" x14ac:dyDescent="0.25">
      <c r="A21">
        <f>+'3yr IRR Build Up'!C37</f>
        <v>15</v>
      </c>
      <c r="B21" t="str">
        <f>+'3yr IRR Build Up'!E37</f>
        <v>US</v>
      </c>
      <c r="C21" s="3" t="str">
        <f>+'3yr IRR Build Up'!G37</f>
        <v>Cold Storage</v>
      </c>
      <c r="D21" s="109">
        <f>'3yr IRR Build Up'!J37</f>
        <v>5.4600000000000003E-2</v>
      </c>
      <c r="E21" s="2">
        <f>'3yr IRR Build Up'!N37</f>
        <v>5.4600000000000003E-2</v>
      </c>
      <c r="F21" s="109">
        <f>+'3yr IRR Build Up'!O37</f>
        <v>6.1497402897169394E-2</v>
      </c>
      <c r="G21" s="109">
        <f>+'3yr IRR Build Up'!P37</f>
        <v>4.9503366949456923E-2</v>
      </c>
      <c r="H21" s="109">
        <f>+'3yr IRR Build Up'!Q37</f>
        <v>4.1144383123859235E-2</v>
      </c>
      <c r="I21" s="2" cm="1">
        <f t="array" ref="I21">(PRODUCT(1+F21:H21)^(1/3))-1</f>
        <v>5.0681884121719145E-2</v>
      </c>
      <c r="J21" s="22"/>
      <c r="K21" s="110" t="str">
        <f>+'3yr IRR Build Up'!E37</f>
        <v>US</v>
      </c>
      <c r="L21" s="110" t="str">
        <f>+'3yr IRR Build Up'!G37</f>
        <v>Cold Storage</v>
      </c>
      <c r="M21" s="109">
        <f>+'3yr IRR Build Up'!J37</f>
        <v>5.4600000000000003E-2</v>
      </c>
      <c r="N21" s="109">
        <f t="shared" si="1"/>
        <v>5.96E-2</v>
      </c>
      <c r="O21" s="109">
        <f>+'3yr IRR Build Up'!O37</f>
        <v>6.1497402897169394E-2</v>
      </c>
      <c r="P21" s="109">
        <f>+'3yr IRR Build Up'!P37</f>
        <v>4.9503366949456923E-2</v>
      </c>
      <c r="Q21" s="109">
        <f>+'3yr IRR Build Up'!Q37</f>
        <v>4.1144383123859235E-2</v>
      </c>
      <c r="R21" s="109" cm="1">
        <f t="array" ref="R21">(PRODUCT(1+O21:Q21)^(1/3))-1</f>
        <v>5.0681884121719145E-2</v>
      </c>
      <c r="T21" s="111" t="str">
        <f>+'3yr IRR Build Up'!E37</f>
        <v>US</v>
      </c>
      <c r="U21" s="110" t="str">
        <f>+'3yr IRR Build Up'!G37</f>
        <v>Cold Storage</v>
      </c>
      <c r="V21" s="109">
        <f>+'3yr IRR Build Up'!J37</f>
        <v>5.4600000000000003E-2</v>
      </c>
      <c r="W21" s="109">
        <f t="shared" si="2"/>
        <v>4.9600000000000005E-2</v>
      </c>
      <c r="X21" s="109">
        <f>+'3yr IRR Build Up'!O37</f>
        <v>6.1497402897169394E-2</v>
      </c>
      <c r="Y21" s="109">
        <f>+'3yr IRR Build Up'!P37</f>
        <v>4.9503366949456923E-2</v>
      </c>
      <c r="Z21" s="109">
        <f>+'3yr IRR Build Up'!Q37</f>
        <v>4.1144383123859235E-2</v>
      </c>
      <c r="AA21" s="109" cm="1">
        <f t="array" ref="AA21">(PRODUCT(1+X21:Z21)^(1/3))-1</f>
        <v>5.0681884121719145E-2</v>
      </c>
      <c r="AC21" s="33">
        <f t="shared" si="0"/>
        <v>15</v>
      </c>
      <c r="AD21" s="3" t="str">
        <f>+'3yr IRR Build Up'!AE37</f>
        <v>US</v>
      </c>
      <c r="AE21" s="3" t="str">
        <f>+'3yr IRR Build Up'!AG37</f>
        <v>Cold Storage</v>
      </c>
      <c r="AF21" s="109">
        <f>+'3yr IRR Build Up'!J37</f>
        <v>5.4600000000000003E-2</v>
      </c>
      <c r="AG21" s="109">
        <f>+AF21+'3yr IRR Build Up'!AH37</f>
        <v>5.7100000000000005E-2</v>
      </c>
      <c r="AH21" s="109">
        <f>+'3yr IRR Build Up'!O37</f>
        <v>6.1497402897169394E-2</v>
      </c>
      <c r="AI21" s="109">
        <f>+'3yr IRR Build Up'!P37</f>
        <v>4.9503366949456923E-2</v>
      </c>
      <c r="AJ21" s="109">
        <f>+'3yr IRR Build Up'!Q37</f>
        <v>4.1144383123859235E-2</v>
      </c>
      <c r="AK21" s="109" cm="1">
        <f t="array" ref="AK21">(PRODUCT(1+AH21:AJ21)^(1/3))-1</f>
        <v>5.0681884121719145E-2</v>
      </c>
      <c r="AL21" s="165">
        <f t="shared" si="3"/>
        <v>9.3706154934025454E-2</v>
      </c>
    </row>
    <row r="22" spans="1:38" x14ac:dyDescent="0.25">
      <c r="A22">
        <f>+'3yr IRR Build Up'!C38</f>
        <v>16</v>
      </c>
      <c r="B22" t="str">
        <f>+'3yr IRR Build Up'!E38</f>
        <v>US</v>
      </c>
      <c r="C22" s="3" t="str">
        <f>+'3yr IRR Build Up'!G38</f>
        <v>Manufactured Housing</v>
      </c>
      <c r="D22" s="109">
        <f>'3yr IRR Build Up'!J38</f>
        <v>2.8380000000000002E-2</v>
      </c>
      <c r="E22" s="2">
        <f>'3yr IRR Build Up'!N38</f>
        <v>2.8380000000000002E-2</v>
      </c>
      <c r="F22" s="109">
        <f>+'3yr IRR Build Up'!O38</f>
        <v>0.04</v>
      </c>
      <c r="G22" s="109">
        <f>+'3yr IRR Build Up'!P38</f>
        <v>0.04</v>
      </c>
      <c r="H22" s="109">
        <f>+'3yr IRR Build Up'!Q38</f>
        <v>0.04</v>
      </c>
      <c r="I22" s="2" cm="1">
        <f t="array" ref="I22">(PRODUCT(1+F22:H22)^(1/3))-1</f>
        <v>4.0000000000000036E-2</v>
      </c>
      <c r="J22" s="22"/>
      <c r="K22" s="110" t="str">
        <f>+'3yr IRR Build Up'!E38</f>
        <v>US</v>
      </c>
      <c r="L22" s="110" t="str">
        <f>+'3yr IRR Build Up'!G38</f>
        <v>Manufactured Housing</v>
      </c>
      <c r="M22" s="109">
        <f>+'3yr IRR Build Up'!J38</f>
        <v>2.8380000000000002E-2</v>
      </c>
      <c r="N22" s="109">
        <f t="shared" si="1"/>
        <v>3.338E-2</v>
      </c>
      <c r="O22" s="109">
        <f>+'3yr IRR Build Up'!O38</f>
        <v>0.04</v>
      </c>
      <c r="P22" s="109">
        <f>+'3yr IRR Build Up'!P38</f>
        <v>0.04</v>
      </c>
      <c r="Q22" s="109">
        <f>+'3yr IRR Build Up'!Q38</f>
        <v>0.04</v>
      </c>
      <c r="R22" s="109" cm="1">
        <f t="array" ref="R22">(PRODUCT(1+O22:Q22)^(1/3))-1</f>
        <v>4.0000000000000036E-2</v>
      </c>
      <c r="T22" s="111" t="str">
        <f>+'3yr IRR Build Up'!E38</f>
        <v>US</v>
      </c>
      <c r="U22" s="110" t="str">
        <f>+'3yr IRR Build Up'!G38</f>
        <v>Manufactured Housing</v>
      </c>
      <c r="V22" s="109">
        <f>+'3yr IRR Build Up'!J38</f>
        <v>2.8380000000000002E-2</v>
      </c>
      <c r="W22" s="109">
        <f t="shared" si="2"/>
        <v>2.3380000000000001E-2</v>
      </c>
      <c r="X22" s="109">
        <f>+'3yr IRR Build Up'!O38</f>
        <v>0.04</v>
      </c>
      <c r="Y22" s="109">
        <f>+'3yr IRR Build Up'!P38</f>
        <v>0.04</v>
      </c>
      <c r="Z22" s="109">
        <f>+'3yr IRR Build Up'!Q38</f>
        <v>0.04</v>
      </c>
      <c r="AA22" s="109" cm="1">
        <f t="array" ref="AA22">(PRODUCT(1+X22:Z22)^(1/3))-1</f>
        <v>4.0000000000000036E-2</v>
      </c>
      <c r="AC22" s="33">
        <f t="shared" si="0"/>
        <v>16</v>
      </c>
      <c r="AD22" s="3" t="str">
        <f>+'3yr IRR Build Up'!AE38</f>
        <v>US</v>
      </c>
      <c r="AE22" s="3" t="str">
        <f>+'3yr IRR Build Up'!AG38</f>
        <v>Manufactured Housing</v>
      </c>
      <c r="AF22" s="109">
        <f>+'3yr IRR Build Up'!J38</f>
        <v>2.8380000000000002E-2</v>
      </c>
      <c r="AG22" s="109">
        <f>+AF22+'3yr IRR Build Up'!AH38</f>
        <v>3.0880000000000001E-2</v>
      </c>
      <c r="AH22" s="109">
        <f>+'3yr IRR Build Up'!O38</f>
        <v>0.04</v>
      </c>
      <c r="AI22" s="109">
        <f>+'3yr IRR Build Up'!P38</f>
        <v>0.04</v>
      </c>
      <c r="AJ22" s="109">
        <f>+'3yr IRR Build Up'!Q38</f>
        <v>0.04</v>
      </c>
      <c r="AK22" s="109" cm="1">
        <f t="array" ref="AK22">(PRODUCT(1+AH22:AJ22)^(1/3))-1</f>
        <v>4.0000000000000036E-2</v>
      </c>
      <c r="AL22" s="165">
        <f t="shared" si="3"/>
        <v>4.1489733458689892E-2</v>
      </c>
    </row>
    <row r="23" spans="1:38" x14ac:dyDescent="0.25">
      <c r="A23">
        <f>+'3yr IRR Build Up'!C39</f>
        <v>17</v>
      </c>
      <c r="B23" t="str">
        <f>+'3yr IRR Build Up'!E39</f>
        <v>US</v>
      </c>
      <c r="C23" s="3" t="str">
        <f>+'3yr IRR Build Up'!G39</f>
        <v>Medical Office</v>
      </c>
      <c r="D23" s="109">
        <f>'3yr IRR Build Up'!J39</f>
        <v>4.7560000000000005E-2</v>
      </c>
      <c r="E23" s="2">
        <f>'3yr IRR Build Up'!N39</f>
        <v>4.7560000000000005E-2</v>
      </c>
      <c r="F23" s="109">
        <f>+'3yr IRR Build Up'!O39</f>
        <v>3.2000000000000001E-2</v>
      </c>
      <c r="G23" s="109">
        <f>+'3yr IRR Build Up'!P39</f>
        <v>3.2000000000000001E-2</v>
      </c>
      <c r="H23" s="109">
        <f>+'3yr IRR Build Up'!Q39</f>
        <v>3.2000000000000001E-2</v>
      </c>
      <c r="I23" s="2" cm="1">
        <f t="array" ref="I23">(PRODUCT(1+F23:H23)^(1/3))-1</f>
        <v>3.2000000000000028E-2</v>
      </c>
      <c r="J23" s="22"/>
      <c r="K23" s="110" t="str">
        <f>+'3yr IRR Build Up'!E39</f>
        <v>US</v>
      </c>
      <c r="L23" s="110" t="str">
        <f>+'3yr IRR Build Up'!G39</f>
        <v>Medical Office</v>
      </c>
      <c r="M23" s="109">
        <f>+'3yr IRR Build Up'!J39</f>
        <v>4.7560000000000005E-2</v>
      </c>
      <c r="N23" s="109">
        <f t="shared" si="1"/>
        <v>5.2560000000000003E-2</v>
      </c>
      <c r="O23" s="109">
        <f>+'3yr IRR Build Up'!O39</f>
        <v>3.2000000000000001E-2</v>
      </c>
      <c r="P23" s="109">
        <f>+'3yr IRR Build Up'!P39</f>
        <v>3.2000000000000001E-2</v>
      </c>
      <c r="Q23" s="109">
        <f>+'3yr IRR Build Up'!Q39</f>
        <v>3.2000000000000001E-2</v>
      </c>
      <c r="R23" s="109" cm="1">
        <f t="array" ref="R23">(PRODUCT(1+O23:Q23)^(1/3))-1</f>
        <v>3.2000000000000028E-2</v>
      </c>
      <c r="T23" s="111" t="str">
        <f>+'3yr IRR Build Up'!E39</f>
        <v>US</v>
      </c>
      <c r="U23" s="110" t="str">
        <f>+'3yr IRR Build Up'!G39</f>
        <v>Medical Office</v>
      </c>
      <c r="V23" s="109">
        <f>+'3yr IRR Build Up'!J39</f>
        <v>4.7560000000000005E-2</v>
      </c>
      <c r="W23" s="109">
        <f t="shared" si="2"/>
        <v>4.2560000000000008E-2</v>
      </c>
      <c r="X23" s="109">
        <f>+'3yr IRR Build Up'!O39</f>
        <v>3.2000000000000001E-2</v>
      </c>
      <c r="Y23" s="109">
        <f>+'3yr IRR Build Up'!P39</f>
        <v>3.2000000000000001E-2</v>
      </c>
      <c r="Z23" s="109">
        <f>+'3yr IRR Build Up'!Q39</f>
        <v>3.2000000000000001E-2</v>
      </c>
      <c r="AA23" s="109" cm="1">
        <f t="array" ref="AA23">(PRODUCT(1+X23:Z23)^(1/3))-1</f>
        <v>3.2000000000000028E-2</v>
      </c>
      <c r="AC23" s="33">
        <f t="shared" si="0"/>
        <v>17</v>
      </c>
      <c r="AD23" s="3" t="str">
        <f>+'3yr IRR Build Up'!AE39</f>
        <v>US</v>
      </c>
      <c r="AE23" s="3" t="str">
        <f>+'3yr IRR Build Up'!AG39</f>
        <v>Medical Office</v>
      </c>
      <c r="AF23" s="109">
        <f>+'3yr IRR Build Up'!J39</f>
        <v>4.7560000000000005E-2</v>
      </c>
      <c r="AG23" s="109">
        <f>+AF23+'3yr IRR Build Up'!AH39</f>
        <v>5.2560000000000003E-2</v>
      </c>
      <c r="AH23" s="109">
        <f>+'3yr IRR Build Up'!O39</f>
        <v>3.2000000000000001E-2</v>
      </c>
      <c r="AI23" s="109">
        <f>+'3yr IRR Build Up'!P39</f>
        <v>3.2000000000000001E-2</v>
      </c>
      <c r="AJ23" s="109">
        <f>+'3yr IRR Build Up'!Q39</f>
        <v>3.2000000000000001E-2</v>
      </c>
      <c r="AK23" s="109" cm="1">
        <f t="array" ref="AK23">(PRODUCT(1+AH23:AJ23)^(1/3))-1</f>
        <v>3.2000000000000028E-2</v>
      </c>
      <c r="AL23" s="165">
        <f t="shared" si="3"/>
        <v>4.8887107249342421E-2</v>
      </c>
    </row>
    <row r="24" spans="1:38" x14ac:dyDescent="0.25">
      <c r="A24">
        <f>+'3yr IRR Build Up'!C40</f>
        <v>18</v>
      </c>
      <c r="B24" t="str">
        <f>+'3yr IRR Build Up'!E40</f>
        <v>US</v>
      </c>
      <c r="C24" s="3" t="str">
        <f>+'3yr IRR Build Up'!G40</f>
        <v>Self Storage</v>
      </c>
      <c r="D24" s="109">
        <f>'3yr IRR Build Up'!J40</f>
        <v>4.1399999999999999E-2</v>
      </c>
      <c r="E24" s="2">
        <f>'3yr IRR Build Up'!N40</f>
        <v>4.1399999999999999E-2</v>
      </c>
      <c r="F24" s="109">
        <f>+'3yr IRR Build Up'!O40</f>
        <v>-1.7431879445164854E-2</v>
      </c>
      <c r="G24" s="109">
        <f>+'3yr IRR Build Up'!P40</f>
        <v>1.3095610829502134E-2</v>
      </c>
      <c r="H24" s="109">
        <f>+'3yr IRR Build Up'!Q40</f>
        <v>2.4123348658100507E-2</v>
      </c>
      <c r="I24" s="2" cm="1">
        <f t="array" ref="I24">(PRODUCT(1+F24:H24)^(1/3))-1</f>
        <v>6.441315934027747E-3</v>
      </c>
      <c r="K24" s="110" t="str">
        <f>+'3yr IRR Build Up'!E40</f>
        <v>US</v>
      </c>
      <c r="L24" s="110" t="str">
        <f>+'3yr IRR Build Up'!G40</f>
        <v>Self Storage</v>
      </c>
      <c r="M24" s="109">
        <f>+'3yr IRR Build Up'!J40</f>
        <v>4.1399999999999999E-2</v>
      </c>
      <c r="N24" s="109">
        <f t="shared" si="1"/>
        <v>4.6399999999999997E-2</v>
      </c>
      <c r="O24" s="109">
        <f>+'3yr IRR Build Up'!O40</f>
        <v>-1.7431879445164854E-2</v>
      </c>
      <c r="P24" s="109">
        <f>+'3yr IRR Build Up'!P40</f>
        <v>1.3095610829502134E-2</v>
      </c>
      <c r="Q24" s="109">
        <f>+'3yr IRR Build Up'!Q40</f>
        <v>2.4123348658100507E-2</v>
      </c>
      <c r="R24" s="109" cm="1">
        <f t="array" ref="R24">(PRODUCT(1+O24:Q24)^(1/3))-1</f>
        <v>6.441315934027747E-3</v>
      </c>
      <c r="T24" s="111" t="str">
        <f>+'3yr IRR Build Up'!E40</f>
        <v>US</v>
      </c>
      <c r="U24" s="110" t="str">
        <f>+'3yr IRR Build Up'!G40</f>
        <v>Self Storage</v>
      </c>
      <c r="V24" s="109">
        <f>+'3yr IRR Build Up'!J40</f>
        <v>4.1399999999999999E-2</v>
      </c>
      <c r="W24" s="109">
        <f t="shared" si="2"/>
        <v>3.6400000000000002E-2</v>
      </c>
      <c r="X24" s="109">
        <f>+'3yr IRR Build Up'!O40</f>
        <v>-1.7431879445164854E-2</v>
      </c>
      <c r="Y24" s="109">
        <f>+'3yr IRR Build Up'!P40</f>
        <v>1.3095610829502134E-2</v>
      </c>
      <c r="Z24" s="109">
        <f>+'3yr IRR Build Up'!Q40</f>
        <v>2.4123348658100507E-2</v>
      </c>
      <c r="AA24" s="109" cm="1">
        <f t="array" ref="AA24">(PRODUCT(1+X24:Z24)^(1/3))-1</f>
        <v>6.441315934027747E-3</v>
      </c>
      <c r="AC24" s="33">
        <f t="shared" si="0"/>
        <v>18</v>
      </c>
      <c r="AD24" s="3" t="str">
        <f>+'3yr IRR Build Up'!AE40</f>
        <v>US</v>
      </c>
      <c r="AE24" s="3" t="str">
        <f>+'3yr IRR Build Up'!AG40</f>
        <v>Self Storage</v>
      </c>
      <c r="AF24" s="109">
        <f>+'3yr IRR Build Up'!J40</f>
        <v>4.1399999999999999E-2</v>
      </c>
      <c r="AG24" s="109">
        <f>+AF24+'3yr IRR Build Up'!AH40</f>
        <v>4.3900000000000002E-2</v>
      </c>
      <c r="AH24" s="109">
        <f>+'3yr IRR Build Up'!O40</f>
        <v>-1.7431879445164854E-2</v>
      </c>
      <c r="AI24" s="109">
        <f>+'3yr IRR Build Up'!P40</f>
        <v>1.3095610829502134E-2</v>
      </c>
      <c r="AJ24" s="109">
        <f>+'3yr IRR Build Up'!Q40</f>
        <v>2.4123348658100507E-2</v>
      </c>
      <c r="AK24" s="109" cm="1">
        <f t="array" ref="AK24">(PRODUCT(1+AH24:AJ24)^(1/3))-1</f>
        <v>6.441315934027747E-3</v>
      </c>
      <c r="AL24" s="165">
        <f t="shared" si="3"/>
        <v>2.8845738796945186E-2</v>
      </c>
    </row>
    <row r="25" spans="1:38" x14ac:dyDescent="0.25">
      <c r="A25">
        <f>+'3yr IRR Build Up'!C41</f>
        <v>19</v>
      </c>
      <c r="B25" t="str">
        <f>+'3yr IRR Build Up'!E41</f>
        <v>US</v>
      </c>
      <c r="C25" s="3" t="str">
        <f>+'3yr IRR Build Up'!G41</f>
        <v>Life Sciences</v>
      </c>
      <c r="D25" s="109">
        <f>'3yr IRR Build Up'!J41</f>
        <v>3.2759999999999997E-2</v>
      </c>
      <c r="E25" s="2">
        <f>'3yr IRR Build Up'!N41</f>
        <v>3.2759999999999997E-2</v>
      </c>
      <c r="F25" s="109">
        <f>+'3yr IRR Build Up'!O41</f>
        <v>2.1973109243697497E-2</v>
      </c>
      <c r="G25" s="109">
        <f>+'3yr IRR Build Up'!P41</f>
        <v>2.1865546218487412E-2</v>
      </c>
      <c r="H25" s="109">
        <f>+'3yr IRR Build Up'!Q41</f>
        <v>2.1941176470588252E-2</v>
      </c>
      <c r="I25" s="2" cm="1">
        <f t="array" ref="I25">(PRODUCT(1+F25:H25)^(1/3))-1</f>
        <v>2.1926609648878381E-2</v>
      </c>
      <c r="K25" s="110" t="str">
        <f>+'3yr IRR Build Up'!E41</f>
        <v>US</v>
      </c>
      <c r="L25" s="110" t="str">
        <f>+'3yr IRR Build Up'!G41</f>
        <v>Life Sciences</v>
      </c>
      <c r="M25" s="109">
        <f>+'3yr IRR Build Up'!J41</f>
        <v>3.2759999999999997E-2</v>
      </c>
      <c r="N25" s="109">
        <f t="shared" si="1"/>
        <v>3.7759999999999995E-2</v>
      </c>
      <c r="O25" s="109">
        <f>+'3yr IRR Build Up'!O41</f>
        <v>2.1973109243697497E-2</v>
      </c>
      <c r="P25" s="109">
        <f>+'3yr IRR Build Up'!P41</f>
        <v>2.1865546218487412E-2</v>
      </c>
      <c r="Q25" s="109">
        <f>+'3yr IRR Build Up'!Q41</f>
        <v>2.1941176470588252E-2</v>
      </c>
      <c r="R25" s="109" cm="1">
        <f t="array" ref="R25">(PRODUCT(1+O25:Q25)^(1/3))-1</f>
        <v>2.1926609648878381E-2</v>
      </c>
      <c r="T25" s="111" t="str">
        <f>+'3yr IRR Build Up'!E41</f>
        <v>US</v>
      </c>
      <c r="U25" s="110" t="str">
        <f>+'3yr IRR Build Up'!G41</f>
        <v>Life Sciences</v>
      </c>
      <c r="V25" s="109">
        <f>+'3yr IRR Build Up'!J41</f>
        <v>3.2759999999999997E-2</v>
      </c>
      <c r="W25" s="109">
        <f t="shared" si="2"/>
        <v>2.7759999999999996E-2</v>
      </c>
      <c r="X25" s="109">
        <f>+'3yr IRR Build Up'!O41</f>
        <v>2.1973109243697497E-2</v>
      </c>
      <c r="Y25" s="109">
        <f>+'3yr IRR Build Up'!P41</f>
        <v>2.1865546218487412E-2</v>
      </c>
      <c r="Z25" s="109">
        <f>+'3yr IRR Build Up'!Q41</f>
        <v>2.1941176470588252E-2</v>
      </c>
      <c r="AA25" s="109" cm="1">
        <f t="array" ref="AA25">(PRODUCT(1+X25:Z25)^(1/3))-1</f>
        <v>2.1926609648878381E-2</v>
      </c>
      <c r="AC25" s="33">
        <f t="shared" si="0"/>
        <v>19</v>
      </c>
      <c r="AD25" s="3" t="str">
        <f>+'3yr IRR Build Up'!AE41</f>
        <v>US</v>
      </c>
      <c r="AE25" s="3" t="str">
        <f>+'3yr IRR Build Up'!AG41</f>
        <v>Life Sciences</v>
      </c>
      <c r="AF25" s="109">
        <f>+'3yr IRR Build Up'!J41</f>
        <v>3.2759999999999997E-2</v>
      </c>
      <c r="AG25" s="109">
        <f>+AF25+'3yr IRR Build Up'!AH41</f>
        <v>3.526E-2</v>
      </c>
      <c r="AH25" s="109">
        <f>+'3yr IRR Build Up'!O41</f>
        <v>2.1973109243697497E-2</v>
      </c>
      <c r="AI25" s="109">
        <f>+'3yr IRR Build Up'!P41</f>
        <v>2.1865546218487412E-2</v>
      </c>
      <c r="AJ25" s="109">
        <f>+'3yr IRR Build Up'!Q41</f>
        <v>2.1941176470588252E-2</v>
      </c>
      <c r="AK25" s="109" cm="1">
        <f t="array" ref="AK25">(PRODUCT(1+AH25:AJ25)^(1/3))-1</f>
        <v>2.1926609648878381E-2</v>
      </c>
      <c r="AL25" s="165">
        <f t="shared" si="3"/>
        <v>3.1477432905205216E-2</v>
      </c>
    </row>
    <row r="26" spans="1:38" x14ac:dyDescent="0.25">
      <c r="A26">
        <f>+'3yr IRR Build Up'!C42</f>
        <v>20</v>
      </c>
      <c r="B26" t="str">
        <f>+'3yr IRR Build Up'!E42</f>
        <v>US</v>
      </c>
      <c r="C26" s="3" t="str">
        <f>+'3yr IRR Build Up'!G42</f>
        <v>Office</v>
      </c>
      <c r="D26" s="109">
        <f>'3yr IRR Build Up'!J42</f>
        <v>3.9899999999999998E-2</v>
      </c>
      <c r="E26" s="2">
        <f>'3yr IRR Build Up'!N42</f>
        <v>3.9899999999999998E-2</v>
      </c>
      <c r="F26" s="109">
        <f>+'3yr IRR Build Up'!O42</f>
        <v>-1.8286718957711091E-2</v>
      </c>
      <c r="G26" s="109">
        <f>+'3yr IRR Build Up'!P42</f>
        <v>-2.1250099668847239E-2</v>
      </c>
      <c r="H26" s="109">
        <f>+'3yr IRR Build Up'!Q42</f>
        <v>-1.7116201085490428E-2</v>
      </c>
      <c r="I26" s="2" cm="1">
        <f t="array" ref="I26">(PRODUCT(1+F26:H26)^(1/3))-1</f>
        <v>-1.8885883282220517E-2</v>
      </c>
      <c r="K26" s="110" t="str">
        <f>+'3yr IRR Build Up'!E42</f>
        <v>US</v>
      </c>
      <c r="L26" s="110" t="str">
        <f>+'3yr IRR Build Up'!G42</f>
        <v>Office</v>
      </c>
      <c r="M26" s="109">
        <f>+'3yr IRR Build Up'!J42</f>
        <v>3.9899999999999998E-2</v>
      </c>
      <c r="N26" s="109">
        <f t="shared" si="1"/>
        <v>4.4899999999999995E-2</v>
      </c>
      <c r="O26" s="109">
        <f>+'3yr IRR Build Up'!O42</f>
        <v>-1.8286718957711091E-2</v>
      </c>
      <c r="P26" s="109">
        <f>+'3yr IRR Build Up'!P42</f>
        <v>-2.1250099668847239E-2</v>
      </c>
      <c r="Q26" s="109">
        <f>+'3yr IRR Build Up'!Q42</f>
        <v>-1.7116201085490428E-2</v>
      </c>
      <c r="R26" s="109" cm="1">
        <f t="array" ref="R26">(PRODUCT(1+O26:Q26)^(1/3))-1</f>
        <v>-1.8885883282220517E-2</v>
      </c>
      <c r="T26" s="111" t="str">
        <f>+'3yr IRR Build Up'!E42</f>
        <v>US</v>
      </c>
      <c r="U26" s="110" t="str">
        <f>+'3yr IRR Build Up'!G42</f>
        <v>Office</v>
      </c>
      <c r="V26" s="109">
        <f>+'3yr IRR Build Up'!J42</f>
        <v>3.9899999999999998E-2</v>
      </c>
      <c r="W26" s="109">
        <f t="shared" si="2"/>
        <v>3.49E-2</v>
      </c>
      <c r="X26" s="109">
        <f>+'3yr IRR Build Up'!O42</f>
        <v>-1.8286718957711091E-2</v>
      </c>
      <c r="Y26" s="109">
        <f>+'3yr IRR Build Up'!P42</f>
        <v>-2.1250099668847239E-2</v>
      </c>
      <c r="Z26" s="109">
        <f>+'3yr IRR Build Up'!Q42</f>
        <v>-1.7116201085490428E-2</v>
      </c>
      <c r="AA26" s="109" cm="1">
        <f t="array" ref="AA26">(PRODUCT(1+X26:Z26)^(1/3))-1</f>
        <v>-1.8885883282220517E-2</v>
      </c>
      <c r="AC26" s="33">
        <f t="shared" si="0"/>
        <v>20</v>
      </c>
      <c r="AD26" s="3" t="str">
        <f>+'3yr IRR Build Up'!AE42</f>
        <v>US</v>
      </c>
      <c r="AE26" s="3" t="str">
        <f>+'3yr IRR Build Up'!AG42</f>
        <v>Office</v>
      </c>
      <c r="AF26" s="109">
        <f>+'3yr IRR Build Up'!J42</f>
        <v>3.9899999999999998E-2</v>
      </c>
      <c r="AG26" s="109">
        <f>+AF26+'3yr IRR Build Up'!AH42</f>
        <v>3.9899999999999998E-2</v>
      </c>
      <c r="AH26" s="109">
        <f>+'3yr IRR Build Up'!O42</f>
        <v>-1.8286718957711091E-2</v>
      </c>
      <c r="AI26" s="109">
        <f>+'3yr IRR Build Up'!P42</f>
        <v>-2.1250099668847239E-2</v>
      </c>
      <c r="AJ26" s="109">
        <f>+'3yr IRR Build Up'!Q42</f>
        <v>-1.7116201085490428E-2</v>
      </c>
      <c r="AK26" s="109" cm="1">
        <f t="array" ref="AK26">(PRODUCT(1+AH26:AJ26)^(1/3))-1</f>
        <v>-1.8885883282220517E-2</v>
      </c>
      <c r="AL26" s="165">
        <f t="shared" si="3"/>
        <v>2.0245370050899103E-2</v>
      </c>
    </row>
    <row r="27" spans="1:38" x14ac:dyDescent="0.25">
      <c r="A27">
        <f>+'3yr IRR Build Up'!C43</f>
        <v>21</v>
      </c>
      <c r="B27" t="str">
        <f>+'3yr IRR Build Up'!E43</f>
        <v>US</v>
      </c>
      <c r="C27" s="3">
        <f>+'3yr IRR Build Up'!G43</f>
        <v>0</v>
      </c>
      <c r="D27" s="109">
        <f>'3yr IRR Build Up'!J43</f>
        <v>0</v>
      </c>
      <c r="E27" s="2">
        <f>'3yr IRR Build Up'!N43</f>
        <v>0</v>
      </c>
      <c r="F27" s="109">
        <f>+'3yr IRR Build Up'!O43</f>
        <v>0</v>
      </c>
      <c r="G27" s="109">
        <f>+'3yr IRR Build Up'!P43</f>
        <v>0</v>
      </c>
      <c r="H27" s="109">
        <f>+'3yr IRR Build Up'!Q43</f>
        <v>0</v>
      </c>
      <c r="I27" s="2" cm="1">
        <f t="array" ref="I27">(PRODUCT(1+F27:H27)^(1/3))-1</f>
        <v>0</v>
      </c>
      <c r="K27" s="110" t="str">
        <f>+'3yr IRR Build Up'!E43</f>
        <v>US</v>
      </c>
      <c r="L27" s="110">
        <f>+'3yr IRR Build Up'!G43</f>
        <v>0</v>
      </c>
      <c r="M27" s="109">
        <f>+'3yr IRR Build Up'!J43</f>
        <v>0</v>
      </c>
      <c r="N27" s="109">
        <f t="shared" ref="N27:N90" si="4">+M27+$N$4</f>
        <v>5.0000000000000001E-3</v>
      </c>
      <c r="O27" s="109">
        <f>+'3yr IRR Build Up'!O43</f>
        <v>0</v>
      </c>
      <c r="P27" s="109">
        <f>+'3yr IRR Build Up'!P43</f>
        <v>0</v>
      </c>
      <c r="Q27" s="109">
        <f>+'3yr IRR Build Up'!Q43</f>
        <v>0</v>
      </c>
      <c r="R27" s="109" cm="1">
        <f t="array" ref="R27">(PRODUCT(1+O27:Q27)^(1/3))-1</f>
        <v>0</v>
      </c>
      <c r="T27" s="111" t="str">
        <f>+'3yr IRR Build Up'!E43</f>
        <v>US</v>
      </c>
      <c r="U27" s="110">
        <f>+'3yr IRR Build Up'!G43</f>
        <v>0</v>
      </c>
      <c r="V27" s="109">
        <f>+'3yr IRR Build Up'!J43</f>
        <v>0</v>
      </c>
      <c r="W27" s="109">
        <f t="shared" ref="W27:W90" si="5">+V27+$W$4</f>
        <v>-5.0000000000000001E-3</v>
      </c>
      <c r="X27" s="109">
        <f>+'3yr IRR Build Up'!O43</f>
        <v>0</v>
      </c>
      <c r="Y27" s="109">
        <f>+'3yr IRR Build Up'!P43</f>
        <v>0</v>
      </c>
      <c r="Z27" s="109">
        <f>+'3yr IRR Build Up'!Q43</f>
        <v>0</v>
      </c>
      <c r="AA27" s="109" cm="1">
        <f t="array" ref="AA27">(PRODUCT(1+X27:Z27)^(1/3))-1</f>
        <v>0</v>
      </c>
      <c r="AC27" s="33">
        <f t="shared" si="0"/>
        <v>21</v>
      </c>
      <c r="AD27" s="3" t="str">
        <f>+'3yr IRR Build Up'!AE43</f>
        <v>US</v>
      </c>
      <c r="AE27" s="3">
        <f>+'3yr IRR Build Up'!AG43</f>
        <v>0</v>
      </c>
      <c r="AF27" s="109">
        <f>+'3yr IRR Build Up'!J43</f>
        <v>0</v>
      </c>
      <c r="AG27" s="109">
        <f>+AF27+'3yr IRR Build Up'!AH43</f>
        <v>0</v>
      </c>
      <c r="AH27" s="109">
        <f>+'3yr IRR Build Up'!O43</f>
        <v>0</v>
      </c>
      <c r="AI27" s="109">
        <f>+'3yr IRR Build Up'!P43</f>
        <v>0</v>
      </c>
      <c r="AJ27" s="109">
        <f>+'3yr IRR Build Up'!Q43</f>
        <v>0</v>
      </c>
      <c r="AK27" s="109" cm="1">
        <f t="array" ref="AK27">(PRODUCT(1+AH27:AJ27)^(1/3))-1</f>
        <v>0</v>
      </c>
      <c r="AL27" s="165" t="str">
        <f t="shared" si="3"/>
        <v>-</v>
      </c>
    </row>
    <row r="28" spans="1:38" x14ac:dyDescent="0.25">
      <c r="A28">
        <f>+'3yr IRR Build Up'!C44</f>
        <v>22</v>
      </c>
      <c r="B28" t="str">
        <f>+'3yr IRR Build Up'!E44</f>
        <v>US</v>
      </c>
      <c r="C28" s="3">
        <f>+'3yr IRR Build Up'!G44</f>
        <v>0</v>
      </c>
      <c r="D28" s="109">
        <f>'3yr IRR Build Up'!J44</f>
        <v>0</v>
      </c>
      <c r="E28" s="2">
        <f>'3yr IRR Build Up'!N44</f>
        <v>0</v>
      </c>
      <c r="F28" s="109">
        <f>+'3yr IRR Build Up'!O44</f>
        <v>0</v>
      </c>
      <c r="G28" s="109">
        <f>+'3yr IRR Build Up'!P44</f>
        <v>0</v>
      </c>
      <c r="H28" s="109">
        <f>+'3yr IRR Build Up'!Q44</f>
        <v>0</v>
      </c>
      <c r="I28" s="2" cm="1">
        <f t="array" ref="I28">(PRODUCT(1+F28:H28)^(1/3))-1</f>
        <v>0</v>
      </c>
      <c r="K28" s="110" t="str">
        <f>+'3yr IRR Build Up'!E44</f>
        <v>US</v>
      </c>
      <c r="L28" s="110">
        <f>+'3yr IRR Build Up'!G44</f>
        <v>0</v>
      </c>
      <c r="M28" s="109">
        <f>+'3yr IRR Build Up'!J44</f>
        <v>0</v>
      </c>
      <c r="N28" s="109">
        <f t="shared" si="4"/>
        <v>5.0000000000000001E-3</v>
      </c>
      <c r="O28" s="109">
        <f>+'3yr IRR Build Up'!O44</f>
        <v>0</v>
      </c>
      <c r="P28" s="109">
        <f>+'3yr IRR Build Up'!P44</f>
        <v>0</v>
      </c>
      <c r="Q28" s="109">
        <f>+'3yr IRR Build Up'!Q44</f>
        <v>0</v>
      </c>
      <c r="R28" s="109" cm="1">
        <f t="array" ref="R28">(PRODUCT(1+O28:Q28)^(1/3))-1</f>
        <v>0</v>
      </c>
      <c r="T28" s="111" t="str">
        <f>+'3yr IRR Build Up'!E44</f>
        <v>US</v>
      </c>
      <c r="U28" s="110">
        <f>+'3yr IRR Build Up'!G44</f>
        <v>0</v>
      </c>
      <c r="V28" s="109">
        <f>+'3yr IRR Build Up'!J44</f>
        <v>0</v>
      </c>
      <c r="W28" s="109">
        <f t="shared" si="5"/>
        <v>-5.0000000000000001E-3</v>
      </c>
      <c r="X28" s="109">
        <f>+'3yr IRR Build Up'!O44</f>
        <v>0</v>
      </c>
      <c r="Y28" s="109">
        <f>+'3yr IRR Build Up'!P44</f>
        <v>0</v>
      </c>
      <c r="Z28" s="109">
        <f>+'3yr IRR Build Up'!Q44</f>
        <v>0</v>
      </c>
      <c r="AA28" s="109" cm="1">
        <f t="array" ref="AA28">(PRODUCT(1+X28:Z28)^(1/3))-1</f>
        <v>0</v>
      </c>
      <c r="AC28" s="33">
        <f t="shared" si="0"/>
        <v>22</v>
      </c>
      <c r="AD28" s="3" t="str">
        <f>+'3yr IRR Build Up'!AE44</f>
        <v>US</v>
      </c>
      <c r="AE28" s="3">
        <f>+'3yr IRR Build Up'!AG44</f>
        <v>0</v>
      </c>
      <c r="AF28" s="109">
        <f>+'3yr IRR Build Up'!J44</f>
        <v>0</v>
      </c>
      <c r="AG28" s="109">
        <f>+AF28+'3yr IRR Build Up'!AH44</f>
        <v>0</v>
      </c>
      <c r="AH28" s="109">
        <f>+'3yr IRR Build Up'!O44</f>
        <v>0</v>
      </c>
      <c r="AI28" s="109">
        <f>+'3yr IRR Build Up'!P44</f>
        <v>0</v>
      </c>
      <c r="AJ28" s="109">
        <f>+'3yr IRR Build Up'!Q44</f>
        <v>0</v>
      </c>
      <c r="AK28" s="109" cm="1">
        <f t="array" ref="AK28">(PRODUCT(1+AH28:AJ28)^(1/3))-1</f>
        <v>0</v>
      </c>
      <c r="AL28" s="165" t="str">
        <f t="shared" si="3"/>
        <v>-</v>
      </c>
    </row>
    <row r="29" spans="1:38" x14ac:dyDescent="0.25">
      <c r="A29">
        <f>+'3yr IRR Build Up'!C45</f>
        <v>23</v>
      </c>
      <c r="B29" t="str">
        <f>+'3yr IRR Build Up'!E45</f>
        <v>US</v>
      </c>
      <c r="C29" s="3">
        <f>+'3yr IRR Build Up'!G45</f>
        <v>0</v>
      </c>
      <c r="D29" s="109">
        <f>'3yr IRR Build Up'!J45</f>
        <v>0</v>
      </c>
      <c r="E29" s="2">
        <f>'3yr IRR Build Up'!N45</f>
        <v>0</v>
      </c>
      <c r="F29" s="109">
        <f>+'3yr IRR Build Up'!O45</f>
        <v>0</v>
      </c>
      <c r="G29" s="109">
        <f>+'3yr IRR Build Up'!P45</f>
        <v>0</v>
      </c>
      <c r="H29" s="109">
        <f>+'3yr IRR Build Up'!Q45</f>
        <v>0</v>
      </c>
      <c r="I29" s="2" cm="1">
        <f t="array" ref="I29">(PRODUCT(1+F29:H29)^(1/3))-1</f>
        <v>0</v>
      </c>
      <c r="K29" s="110" t="str">
        <f>+'3yr IRR Build Up'!E45</f>
        <v>US</v>
      </c>
      <c r="L29" s="110">
        <f>+'3yr IRR Build Up'!G45</f>
        <v>0</v>
      </c>
      <c r="M29" s="109">
        <f>+'3yr IRR Build Up'!J45</f>
        <v>0</v>
      </c>
      <c r="N29" s="109">
        <f t="shared" si="4"/>
        <v>5.0000000000000001E-3</v>
      </c>
      <c r="O29" s="109">
        <f>+'3yr IRR Build Up'!O45</f>
        <v>0</v>
      </c>
      <c r="P29" s="109">
        <f>+'3yr IRR Build Up'!P45</f>
        <v>0</v>
      </c>
      <c r="Q29" s="109">
        <f>+'3yr IRR Build Up'!Q45</f>
        <v>0</v>
      </c>
      <c r="R29" s="109" cm="1">
        <f t="array" ref="R29">(PRODUCT(1+O29:Q29)^(1/3))-1</f>
        <v>0</v>
      </c>
      <c r="T29" s="111" t="str">
        <f>+'3yr IRR Build Up'!E45</f>
        <v>US</v>
      </c>
      <c r="U29" s="110">
        <f>+'3yr IRR Build Up'!G45</f>
        <v>0</v>
      </c>
      <c r="V29" s="109">
        <f>+'3yr IRR Build Up'!J45</f>
        <v>0</v>
      </c>
      <c r="W29" s="109">
        <f t="shared" si="5"/>
        <v>-5.0000000000000001E-3</v>
      </c>
      <c r="X29" s="109">
        <f>+'3yr IRR Build Up'!O45</f>
        <v>0</v>
      </c>
      <c r="Y29" s="109">
        <f>+'3yr IRR Build Up'!P45</f>
        <v>0</v>
      </c>
      <c r="Z29" s="109">
        <f>+'3yr IRR Build Up'!Q45</f>
        <v>0</v>
      </c>
      <c r="AA29" s="109" cm="1">
        <f t="array" ref="AA29">(PRODUCT(1+X29:Z29)^(1/3))-1</f>
        <v>0</v>
      </c>
      <c r="AC29" s="33">
        <f t="shared" si="0"/>
        <v>23</v>
      </c>
      <c r="AD29" s="3" t="str">
        <f>+'3yr IRR Build Up'!AE45</f>
        <v>US</v>
      </c>
      <c r="AE29" s="3">
        <f>+'3yr IRR Build Up'!AG45</f>
        <v>0</v>
      </c>
      <c r="AF29" s="109">
        <f>+'3yr IRR Build Up'!J45</f>
        <v>0</v>
      </c>
      <c r="AG29" s="109">
        <f>+AF29+'3yr IRR Build Up'!AH45</f>
        <v>0</v>
      </c>
      <c r="AH29" s="109">
        <f>+'3yr IRR Build Up'!O45</f>
        <v>0</v>
      </c>
      <c r="AI29" s="109">
        <f>+'3yr IRR Build Up'!P45</f>
        <v>0</v>
      </c>
      <c r="AJ29" s="109">
        <f>+'3yr IRR Build Up'!Q45</f>
        <v>0</v>
      </c>
      <c r="AK29" s="109" cm="1">
        <f t="array" ref="AK29">(PRODUCT(1+AH29:AJ29)^(1/3))-1</f>
        <v>0</v>
      </c>
      <c r="AL29" s="165" t="str">
        <f t="shared" si="3"/>
        <v>-</v>
      </c>
    </row>
    <row r="30" spans="1:38" x14ac:dyDescent="0.25">
      <c r="A30">
        <f>+'3yr IRR Build Up'!C46</f>
        <v>24</v>
      </c>
      <c r="B30" t="str">
        <f>+'3yr IRR Build Up'!E46</f>
        <v>US</v>
      </c>
      <c r="C30" s="3">
        <f>+'3yr IRR Build Up'!G46</f>
        <v>0</v>
      </c>
      <c r="D30" s="109">
        <f>'3yr IRR Build Up'!J46</f>
        <v>0</v>
      </c>
      <c r="E30" s="2">
        <f>'3yr IRR Build Up'!N46</f>
        <v>0</v>
      </c>
      <c r="F30" s="109">
        <f>+'3yr IRR Build Up'!O46</f>
        <v>0</v>
      </c>
      <c r="G30" s="109">
        <f>+'3yr IRR Build Up'!P46</f>
        <v>0</v>
      </c>
      <c r="H30" s="109">
        <f>+'3yr IRR Build Up'!Q46</f>
        <v>0</v>
      </c>
      <c r="I30" s="2" cm="1">
        <f t="array" ref="I30">(PRODUCT(1+F30:H30)^(1/3))-1</f>
        <v>0</v>
      </c>
      <c r="K30" s="110" t="str">
        <f>+'3yr IRR Build Up'!E46</f>
        <v>US</v>
      </c>
      <c r="L30" s="110">
        <f>+'3yr IRR Build Up'!G46</f>
        <v>0</v>
      </c>
      <c r="M30" s="109">
        <f>+'3yr IRR Build Up'!J46</f>
        <v>0</v>
      </c>
      <c r="N30" s="109">
        <f t="shared" si="4"/>
        <v>5.0000000000000001E-3</v>
      </c>
      <c r="O30" s="109">
        <f>+'3yr IRR Build Up'!O46</f>
        <v>0</v>
      </c>
      <c r="P30" s="109">
        <f>+'3yr IRR Build Up'!P46</f>
        <v>0</v>
      </c>
      <c r="Q30" s="109">
        <f>+'3yr IRR Build Up'!Q46</f>
        <v>0</v>
      </c>
      <c r="R30" s="109" cm="1">
        <f t="array" ref="R30">(PRODUCT(1+O30:Q30)^(1/3))-1</f>
        <v>0</v>
      </c>
      <c r="T30" s="111" t="str">
        <f>+'3yr IRR Build Up'!E46</f>
        <v>US</v>
      </c>
      <c r="U30" s="110">
        <f>+'3yr IRR Build Up'!G46</f>
        <v>0</v>
      </c>
      <c r="V30" s="109">
        <f>+'3yr IRR Build Up'!J46</f>
        <v>0</v>
      </c>
      <c r="W30" s="109">
        <f t="shared" si="5"/>
        <v>-5.0000000000000001E-3</v>
      </c>
      <c r="X30" s="109">
        <f>+'3yr IRR Build Up'!O46</f>
        <v>0</v>
      </c>
      <c r="Y30" s="109">
        <f>+'3yr IRR Build Up'!P46</f>
        <v>0</v>
      </c>
      <c r="Z30" s="109">
        <f>+'3yr IRR Build Up'!Q46</f>
        <v>0</v>
      </c>
      <c r="AA30" s="109" cm="1">
        <f t="array" ref="AA30">(PRODUCT(1+X30:Z30)^(1/3))-1</f>
        <v>0</v>
      </c>
      <c r="AC30" s="33">
        <f t="shared" si="0"/>
        <v>24</v>
      </c>
      <c r="AD30" s="3" t="str">
        <f>+'3yr IRR Build Up'!AE46</f>
        <v>US</v>
      </c>
      <c r="AE30" s="3">
        <f>+'3yr IRR Build Up'!AG46</f>
        <v>0</v>
      </c>
      <c r="AF30" s="109">
        <f>+'3yr IRR Build Up'!J46</f>
        <v>0</v>
      </c>
      <c r="AG30" s="109">
        <f>+AF30+'3yr IRR Build Up'!AH46</f>
        <v>0</v>
      </c>
      <c r="AH30" s="109">
        <f>+'3yr IRR Build Up'!O46</f>
        <v>0</v>
      </c>
      <c r="AI30" s="109">
        <f>+'3yr IRR Build Up'!P46</f>
        <v>0</v>
      </c>
      <c r="AJ30" s="109">
        <f>+'3yr IRR Build Up'!Q46</f>
        <v>0</v>
      </c>
      <c r="AK30" s="109" cm="1">
        <f t="array" ref="AK30">(PRODUCT(1+AH30:AJ30)^(1/3))-1</f>
        <v>0</v>
      </c>
      <c r="AL30" s="165" t="str">
        <f t="shared" si="3"/>
        <v>-</v>
      </c>
    </row>
    <row r="31" spans="1:38" x14ac:dyDescent="0.25">
      <c r="A31">
        <f>+'3yr IRR Build Up'!C47</f>
        <v>25</v>
      </c>
      <c r="B31" t="str">
        <f>+'3yr IRR Build Up'!E47</f>
        <v>US</v>
      </c>
      <c r="C31" s="3">
        <f>+'3yr IRR Build Up'!G47</f>
        <v>0</v>
      </c>
      <c r="D31" s="109">
        <f>'3yr IRR Build Up'!J47</f>
        <v>0</v>
      </c>
      <c r="E31" s="2">
        <f>'3yr IRR Build Up'!N47</f>
        <v>0</v>
      </c>
      <c r="F31" s="109">
        <f>+'3yr IRR Build Up'!O47</f>
        <v>0</v>
      </c>
      <c r="G31" s="109">
        <f>+'3yr IRR Build Up'!P47</f>
        <v>0</v>
      </c>
      <c r="H31" s="109">
        <f>+'3yr IRR Build Up'!Q47</f>
        <v>0</v>
      </c>
      <c r="I31" s="2" cm="1">
        <f t="array" ref="I31">(PRODUCT(1+F31:H31)^(1/3))-1</f>
        <v>0</v>
      </c>
      <c r="K31" s="110" t="str">
        <f>+'3yr IRR Build Up'!E47</f>
        <v>US</v>
      </c>
      <c r="L31" s="110">
        <f>+'3yr IRR Build Up'!G47</f>
        <v>0</v>
      </c>
      <c r="M31" s="109">
        <f>+'3yr IRR Build Up'!J47</f>
        <v>0</v>
      </c>
      <c r="N31" s="109">
        <f t="shared" si="4"/>
        <v>5.0000000000000001E-3</v>
      </c>
      <c r="O31" s="109">
        <f>+'3yr IRR Build Up'!O47</f>
        <v>0</v>
      </c>
      <c r="P31" s="109">
        <f>+'3yr IRR Build Up'!P47</f>
        <v>0</v>
      </c>
      <c r="Q31" s="109">
        <f>+'3yr IRR Build Up'!Q47</f>
        <v>0</v>
      </c>
      <c r="R31" s="109" cm="1">
        <f t="array" ref="R31">(PRODUCT(1+O31:Q31)^(1/3))-1</f>
        <v>0</v>
      </c>
      <c r="T31" s="111" t="str">
        <f>+'3yr IRR Build Up'!E47</f>
        <v>US</v>
      </c>
      <c r="U31" s="110">
        <f>+'3yr IRR Build Up'!G47</f>
        <v>0</v>
      </c>
      <c r="V31" s="109">
        <f>+'3yr IRR Build Up'!J47</f>
        <v>0</v>
      </c>
      <c r="W31" s="109">
        <f t="shared" si="5"/>
        <v>-5.0000000000000001E-3</v>
      </c>
      <c r="X31" s="109">
        <f>+'3yr IRR Build Up'!O47</f>
        <v>0</v>
      </c>
      <c r="Y31" s="109">
        <f>+'3yr IRR Build Up'!P47</f>
        <v>0</v>
      </c>
      <c r="Z31" s="109">
        <f>+'3yr IRR Build Up'!Q47</f>
        <v>0</v>
      </c>
      <c r="AA31" s="109" cm="1">
        <f t="array" ref="AA31">(PRODUCT(1+X31:Z31)^(1/3))-1</f>
        <v>0</v>
      </c>
      <c r="AC31" s="33">
        <f t="shared" si="0"/>
        <v>25</v>
      </c>
      <c r="AD31" s="3" t="str">
        <f>+'3yr IRR Build Up'!AE47</f>
        <v>US</v>
      </c>
      <c r="AE31" s="3">
        <f>+'3yr IRR Build Up'!AG47</f>
        <v>0</v>
      </c>
      <c r="AF31" s="109">
        <f>+'3yr IRR Build Up'!J47</f>
        <v>0</v>
      </c>
      <c r="AG31" s="109">
        <f>+AF31+'3yr IRR Build Up'!AH47</f>
        <v>0</v>
      </c>
      <c r="AH31" s="109">
        <f>+'3yr IRR Build Up'!O47</f>
        <v>0</v>
      </c>
      <c r="AI31" s="109">
        <f>+'3yr IRR Build Up'!P47</f>
        <v>0</v>
      </c>
      <c r="AJ31" s="109">
        <f>+'3yr IRR Build Up'!Q47</f>
        <v>0</v>
      </c>
      <c r="AK31" s="109" cm="1">
        <f t="array" ref="AK31">(PRODUCT(1+AH31:AJ31)^(1/3))-1</f>
        <v>0</v>
      </c>
      <c r="AL31" s="165" t="str">
        <f t="shared" si="3"/>
        <v>-</v>
      </c>
    </row>
    <row r="32" spans="1:38" x14ac:dyDescent="0.25">
      <c r="A32">
        <f>+'3yr IRR Build Up'!C48</f>
        <v>26</v>
      </c>
      <c r="B32" t="str">
        <f>+'3yr IRR Build Up'!E48</f>
        <v>US</v>
      </c>
      <c r="C32" s="3">
        <f>+'3yr IRR Build Up'!G48</f>
        <v>0</v>
      </c>
      <c r="D32" s="109">
        <f>'3yr IRR Build Up'!J48</f>
        <v>0</v>
      </c>
      <c r="E32" s="2">
        <f>'3yr IRR Build Up'!N48</f>
        <v>0</v>
      </c>
      <c r="F32" s="109">
        <f>+'3yr IRR Build Up'!O48</f>
        <v>0</v>
      </c>
      <c r="G32" s="109">
        <f>+'3yr IRR Build Up'!P48</f>
        <v>0</v>
      </c>
      <c r="H32" s="109">
        <f>+'3yr IRR Build Up'!Q48</f>
        <v>0</v>
      </c>
      <c r="I32" s="2" cm="1">
        <f t="array" ref="I32">(PRODUCT(1+F32:H32)^(1/3))-1</f>
        <v>0</v>
      </c>
      <c r="K32" s="110" t="str">
        <f>+'3yr IRR Build Up'!E48</f>
        <v>US</v>
      </c>
      <c r="L32" s="110">
        <f>+'3yr IRR Build Up'!G48</f>
        <v>0</v>
      </c>
      <c r="M32" s="109">
        <f>+'3yr IRR Build Up'!J48</f>
        <v>0</v>
      </c>
      <c r="N32" s="109">
        <f t="shared" si="4"/>
        <v>5.0000000000000001E-3</v>
      </c>
      <c r="O32" s="109">
        <f>+'3yr IRR Build Up'!O48</f>
        <v>0</v>
      </c>
      <c r="P32" s="109">
        <f>+'3yr IRR Build Up'!P48</f>
        <v>0</v>
      </c>
      <c r="Q32" s="109">
        <f>+'3yr IRR Build Up'!Q48</f>
        <v>0</v>
      </c>
      <c r="R32" s="109" cm="1">
        <f t="array" ref="R32">(PRODUCT(1+O32:Q32)^(1/3))-1</f>
        <v>0</v>
      </c>
      <c r="T32" s="111" t="str">
        <f>+'3yr IRR Build Up'!E48</f>
        <v>US</v>
      </c>
      <c r="U32" s="110">
        <f>+'3yr IRR Build Up'!G48</f>
        <v>0</v>
      </c>
      <c r="V32" s="109">
        <f>+'3yr IRR Build Up'!J48</f>
        <v>0</v>
      </c>
      <c r="W32" s="109">
        <f t="shared" si="5"/>
        <v>-5.0000000000000001E-3</v>
      </c>
      <c r="X32" s="109">
        <f>+'3yr IRR Build Up'!O48</f>
        <v>0</v>
      </c>
      <c r="Y32" s="109">
        <f>+'3yr IRR Build Up'!P48</f>
        <v>0</v>
      </c>
      <c r="Z32" s="109">
        <f>+'3yr IRR Build Up'!Q48</f>
        <v>0</v>
      </c>
      <c r="AA32" s="109" cm="1">
        <f t="array" ref="AA32">(PRODUCT(1+X32:Z32)^(1/3))-1</f>
        <v>0</v>
      </c>
      <c r="AC32" s="33">
        <f t="shared" si="0"/>
        <v>26</v>
      </c>
      <c r="AD32" s="3" t="str">
        <f>+'3yr IRR Build Up'!AE48</f>
        <v>US</v>
      </c>
      <c r="AE32" s="3">
        <f>+'3yr IRR Build Up'!AG48</f>
        <v>0</v>
      </c>
      <c r="AF32" s="109">
        <f>+'3yr IRR Build Up'!J48</f>
        <v>0</v>
      </c>
      <c r="AG32" s="109">
        <f>+AF32+'3yr IRR Build Up'!AH48</f>
        <v>0</v>
      </c>
      <c r="AH32" s="109">
        <f>+'3yr IRR Build Up'!O48</f>
        <v>0</v>
      </c>
      <c r="AI32" s="109">
        <f>+'3yr IRR Build Up'!P48</f>
        <v>0</v>
      </c>
      <c r="AJ32" s="109">
        <f>+'3yr IRR Build Up'!Q48</f>
        <v>0</v>
      </c>
      <c r="AK32" s="109" cm="1">
        <f t="array" ref="AK32">(PRODUCT(1+AH32:AJ32)^(1/3))-1</f>
        <v>0</v>
      </c>
      <c r="AL32" s="165" t="str">
        <f t="shared" si="3"/>
        <v>-</v>
      </c>
    </row>
    <row r="33" spans="1:38" x14ac:dyDescent="0.25">
      <c r="A33">
        <f>+'3yr IRR Build Up'!C49</f>
        <v>27</v>
      </c>
      <c r="B33" t="str">
        <f>+'3yr IRR Build Up'!E49</f>
        <v>US</v>
      </c>
      <c r="C33" s="3">
        <f>+'3yr IRR Build Up'!G49</f>
        <v>0</v>
      </c>
      <c r="D33" s="109">
        <f>'3yr IRR Build Up'!J49</f>
        <v>0</v>
      </c>
      <c r="E33" s="2">
        <f>'3yr IRR Build Up'!N49</f>
        <v>0</v>
      </c>
      <c r="F33" s="109">
        <f>+'3yr IRR Build Up'!O49</f>
        <v>0</v>
      </c>
      <c r="G33" s="109">
        <f>+'3yr IRR Build Up'!P49</f>
        <v>0</v>
      </c>
      <c r="H33" s="109">
        <f>+'3yr IRR Build Up'!Q49</f>
        <v>0</v>
      </c>
      <c r="I33" s="2" cm="1">
        <f t="array" ref="I33">(PRODUCT(1+F33:H33)^(1/3))-1</f>
        <v>0</v>
      </c>
      <c r="K33" s="110" t="str">
        <f>+'3yr IRR Build Up'!E49</f>
        <v>US</v>
      </c>
      <c r="L33" s="110">
        <f>+'3yr IRR Build Up'!G49</f>
        <v>0</v>
      </c>
      <c r="M33" s="109">
        <f>+'3yr IRR Build Up'!J49</f>
        <v>0</v>
      </c>
      <c r="N33" s="109">
        <f t="shared" si="4"/>
        <v>5.0000000000000001E-3</v>
      </c>
      <c r="O33" s="109">
        <f>+'3yr IRR Build Up'!O49</f>
        <v>0</v>
      </c>
      <c r="P33" s="109">
        <f>+'3yr IRR Build Up'!P49</f>
        <v>0</v>
      </c>
      <c r="Q33" s="109">
        <f>+'3yr IRR Build Up'!Q49</f>
        <v>0</v>
      </c>
      <c r="R33" s="109" cm="1">
        <f t="array" ref="R33">(PRODUCT(1+O33:Q33)^(1/3))-1</f>
        <v>0</v>
      </c>
      <c r="T33" s="111" t="str">
        <f>+'3yr IRR Build Up'!E49</f>
        <v>US</v>
      </c>
      <c r="U33" s="110">
        <f>+'3yr IRR Build Up'!G49</f>
        <v>0</v>
      </c>
      <c r="V33" s="109">
        <f>+'3yr IRR Build Up'!J49</f>
        <v>0</v>
      </c>
      <c r="W33" s="109">
        <f t="shared" si="5"/>
        <v>-5.0000000000000001E-3</v>
      </c>
      <c r="X33" s="109">
        <f>+'3yr IRR Build Up'!O49</f>
        <v>0</v>
      </c>
      <c r="Y33" s="109">
        <f>+'3yr IRR Build Up'!P49</f>
        <v>0</v>
      </c>
      <c r="Z33" s="109">
        <f>+'3yr IRR Build Up'!Q49</f>
        <v>0</v>
      </c>
      <c r="AA33" s="109" cm="1">
        <f t="array" ref="AA33">(PRODUCT(1+X33:Z33)^(1/3))-1</f>
        <v>0</v>
      </c>
      <c r="AC33" s="33">
        <f t="shared" si="0"/>
        <v>27</v>
      </c>
      <c r="AD33" s="3" t="str">
        <f>+'3yr IRR Build Up'!AE49</f>
        <v>US</v>
      </c>
      <c r="AE33" s="3">
        <f>+'3yr IRR Build Up'!AG49</f>
        <v>0</v>
      </c>
      <c r="AF33" s="109">
        <f>+'3yr IRR Build Up'!J49</f>
        <v>0</v>
      </c>
      <c r="AG33" s="109">
        <f>+AF33+'3yr IRR Build Up'!AH49</f>
        <v>0</v>
      </c>
      <c r="AH33" s="109">
        <f>+'3yr IRR Build Up'!O49</f>
        <v>0</v>
      </c>
      <c r="AI33" s="109">
        <f>+'3yr IRR Build Up'!P49</f>
        <v>0</v>
      </c>
      <c r="AJ33" s="109">
        <f>+'3yr IRR Build Up'!Q49</f>
        <v>0</v>
      </c>
      <c r="AK33" s="109" cm="1">
        <f t="array" ref="AK33">(PRODUCT(1+AH33:AJ33)^(1/3))-1</f>
        <v>0</v>
      </c>
      <c r="AL33" s="165" t="str">
        <f t="shared" si="3"/>
        <v>-</v>
      </c>
    </row>
    <row r="34" spans="1:38" x14ac:dyDescent="0.25">
      <c r="A34">
        <f>+'3yr IRR Build Up'!C50</f>
        <v>28</v>
      </c>
      <c r="B34" t="str">
        <f>+'3yr IRR Build Up'!E50</f>
        <v>US</v>
      </c>
      <c r="C34" s="3">
        <f>+'3yr IRR Build Up'!G50</f>
        <v>0</v>
      </c>
      <c r="D34" s="109">
        <f>'3yr IRR Build Up'!J50</f>
        <v>0</v>
      </c>
      <c r="E34" s="2">
        <f>'3yr IRR Build Up'!N50</f>
        <v>0</v>
      </c>
      <c r="F34" s="109">
        <f>+'3yr IRR Build Up'!O50</f>
        <v>0</v>
      </c>
      <c r="G34" s="109">
        <f>+'3yr IRR Build Up'!P50</f>
        <v>0</v>
      </c>
      <c r="H34" s="109">
        <f>+'3yr IRR Build Up'!Q50</f>
        <v>0</v>
      </c>
      <c r="I34" s="2" cm="1">
        <f t="array" ref="I34">(PRODUCT(1+F34:H34)^(1/3))-1</f>
        <v>0</v>
      </c>
      <c r="K34" s="110" t="str">
        <f>+'3yr IRR Build Up'!E50</f>
        <v>US</v>
      </c>
      <c r="L34" s="110">
        <f>+'3yr IRR Build Up'!G50</f>
        <v>0</v>
      </c>
      <c r="M34" s="109">
        <f>+'3yr IRR Build Up'!J50</f>
        <v>0</v>
      </c>
      <c r="N34" s="109">
        <f t="shared" si="4"/>
        <v>5.0000000000000001E-3</v>
      </c>
      <c r="O34" s="109">
        <f>+'3yr IRR Build Up'!O50</f>
        <v>0</v>
      </c>
      <c r="P34" s="109">
        <f>+'3yr IRR Build Up'!P50</f>
        <v>0</v>
      </c>
      <c r="Q34" s="109">
        <f>+'3yr IRR Build Up'!Q50</f>
        <v>0</v>
      </c>
      <c r="R34" s="109" cm="1">
        <f t="array" ref="R34">(PRODUCT(1+O34:Q34)^(1/3))-1</f>
        <v>0</v>
      </c>
      <c r="T34" s="111" t="str">
        <f>+'3yr IRR Build Up'!E50</f>
        <v>US</v>
      </c>
      <c r="U34" s="110">
        <f>+'3yr IRR Build Up'!G50</f>
        <v>0</v>
      </c>
      <c r="V34" s="109">
        <f>+'3yr IRR Build Up'!J50</f>
        <v>0</v>
      </c>
      <c r="W34" s="109">
        <f t="shared" si="5"/>
        <v>-5.0000000000000001E-3</v>
      </c>
      <c r="X34" s="109">
        <f>+'3yr IRR Build Up'!O50</f>
        <v>0</v>
      </c>
      <c r="Y34" s="109">
        <f>+'3yr IRR Build Up'!P50</f>
        <v>0</v>
      </c>
      <c r="Z34" s="109">
        <f>+'3yr IRR Build Up'!Q50</f>
        <v>0</v>
      </c>
      <c r="AA34" s="109" cm="1">
        <f t="array" ref="AA34">(PRODUCT(1+X34:Z34)^(1/3))-1</f>
        <v>0</v>
      </c>
      <c r="AC34" s="33">
        <f t="shared" si="0"/>
        <v>28</v>
      </c>
      <c r="AD34" s="3" t="str">
        <f>+'3yr IRR Build Up'!AE50</f>
        <v>US</v>
      </c>
      <c r="AE34" s="3">
        <f>+'3yr IRR Build Up'!AG50</f>
        <v>0</v>
      </c>
      <c r="AF34" s="109">
        <f>+'3yr IRR Build Up'!J50</f>
        <v>0</v>
      </c>
      <c r="AG34" s="109">
        <f>+AF34+'3yr IRR Build Up'!AH50</f>
        <v>0</v>
      </c>
      <c r="AH34" s="109">
        <f>+'3yr IRR Build Up'!O50</f>
        <v>0</v>
      </c>
      <c r="AI34" s="109">
        <f>+'3yr IRR Build Up'!P50</f>
        <v>0</v>
      </c>
      <c r="AJ34" s="109">
        <f>+'3yr IRR Build Up'!Q50</f>
        <v>0</v>
      </c>
      <c r="AK34" s="109" cm="1">
        <f t="array" ref="AK34">(PRODUCT(1+AH34:AJ34)^(1/3))-1</f>
        <v>0</v>
      </c>
      <c r="AL34" s="165" t="str">
        <f t="shared" si="3"/>
        <v>-</v>
      </c>
    </row>
    <row r="35" spans="1:38" x14ac:dyDescent="0.25">
      <c r="A35">
        <f>+'3yr IRR Build Up'!C51</f>
        <v>29</v>
      </c>
      <c r="B35" t="str">
        <f>+'3yr IRR Build Up'!E51</f>
        <v>US</v>
      </c>
      <c r="C35" s="3">
        <f>+'3yr IRR Build Up'!G51</f>
        <v>0</v>
      </c>
      <c r="D35" s="109">
        <f>'3yr IRR Build Up'!J51</f>
        <v>0</v>
      </c>
      <c r="E35" s="2">
        <f>'3yr IRR Build Up'!N51</f>
        <v>0</v>
      </c>
      <c r="F35" s="109">
        <f>+'3yr IRR Build Up'!O51</f>
        <v>0</v>
      </c>
      <c r="G35" s="109">
        <f>+'3yr IRR Build Up'!P51</f>
        <v>0</v>
      </c>
      <c r="H35" s="109">
        <f>+'3yr IRR Build Up'!Q51</f>
        <v>0</v>
      </c>
      <c r="I35" s="2" cm="1">
        <f t="array" ref="I35">(PRODUCT(1+F35:H35)^(1/3))-1</f>
        <v>0</v>
      </c>
      <c r="K35" s="110" t="str">
        <f>+'3yr IRR Build Up'!E51</f>
        <v>US</v>
      </c>
      <c r="L35" s="110">
        <f>+'3yr IRR Build Up'!G51</f>
        <v>0</v>
      </c>
      <c r="M35" s="109">
        <f>+'3yr IRR Build Up'!J51</f>
        <v>0</v>
      </c>
      <c r="N35" s="109">
        <f t="shared" si="4"/>
        <v>5.0000000000000001E-3</v>
      </c>
      <c r="O35" s="109">
        <f>+'3yr IRR Build Up'!O51</f>
        <v>0</v>
      </c>
      <c r="P35" s="109">
        <f>+'3yr IRR Build Up'!P51</f>
        <v>0</v>
      </c>
      <c r="Q35" s="109">
        <f>+'3yr IRR Build Up'!Q51</f>
        <v>0</v>
      </c>
      <c r="R35" s="109" cm="1">
        <f t="array" ref="R35">(PRODUCT(1+O35:Q35)^(1/3))-1</f>
        <v>0</v>
      </c>
      <c r="T35" s="111" t="str">
        <f>+'3yr IRR Build Up'!E51</f>
        <v>US</v>
      </c>
      <c r="U35" s="110">
        <f>+'3yr IRR Build Up'!G51</f>
        <v>0</v>
      </c>
      <c r="V35" s="109">
        <f>+'3yr IRR Build Up'!J51</f>
        <v>0</v>
      </c>
      <c r="W35" s="109">
        <f t="shared" si="5"/>
        <v>-5.0000000000000001E-3</v>
      </c>
      <c r="X35" s="109">
        <f>+'3yr IRR Build Up'!O51</f>
        <v>0</v>
      </c>
      <c r="Y35" s="109">
        <f>+'3yr IRR Build Up'!P51</f>
        <v>0</v>
      </c>
      <c r="Z35" s="109">
        <f>+'3yr IRR Build Up'!Q51</f>
        <v>0</v>
      </c>
      <c r="AA35" s="109" cm="1">
        <f t="array" ref="AA35">(PRODUCT(1+X35:Z35)^(1/3))-1</f>
        <v>0</v>
      </c>
      <c r="AC35" s="33">
        <f t="shared" si="0"/>
        <v>29</v>
      </c>
      <c r="AD35" s="3" t="str">
        <f>+'3yr IRR Build Up'!AE51</f>
        <v>US</v>
      </c>
      <c r="AE35" s="3">
        <f>+'3yr IRR Build Up'!AG51</f>
        <v>0</v>
      </c>
      <c r="AF35" s="109">
        <f>+'3yr IRR Build Up'!J51</f>
        <v>0</v>
      </c>
      <c r="AG35" s="109">
        <f>+AF35+'3yr IRR Build Up'!AH51</f>
        <v>0</v>
      </c>
      <c r="AH35" s="109">
        <f>+'3yr IRR Build Up'!O51</f>
        <v>0</v>
      </c>
      <c r="AI35" s="109">
        <f>+'3yr IRR Build Up'!P51</f>
        <v>0</v>
      </c>
      <c r="AJ35" s="109">
        <f>+'3yr IRR Build Up'!Q51</f>
        <v>0</v>
      </c>
      <c r="AK35" s="109" cm="1">
        <f t="array" ref="AK35">(PRODUCT(1+AH35:AJ35)^(1/3))-1</f>
        <v>0</v>
      </c>
      <c r="AL35" s="165" t="str">
        <f t="shared" si="3"/>
        <v>-</v>
      </c>
    </row>
    <row r="36" spans="1:38" x14ac:dyDescent="0.25">
      <c r="A36">
        <f>+'3yr IRR Build Up'!C52</f>
        <v>30</v>
      </c>
      <c r="B36" t="str">
        <f>+'3yr IRR Build Up'!E52</f>
        <v>US</v>
      </c>
      <c r="C36" s="3">
        <f>+'3yr IRR Build Up'!G52</f>
        <v>0</v>
      </c>
      <c r="D36" s="109">
        <f>'3yr IRR Build Up'!J52</f>
        <v>0</v>
      </c>
      <c r="E36" s="2">
        <f>'3yr IRR Build Up'!N52</f>
        <v>0</v>
      </c>
      <c r="F36" s="109">
        <f>+'3yr IRR Build Up'!O52</f>
        <v>0</v>
      </c>
      <c r="G36" s="109">
        <f>+'3yr IRR Build Up'!P52</f>
        <v>0</v>
      </c>
      <c r="H36" s="109">
        <f>+'3yr IRR Build Up'!Q52</f>
        <v>0</v>
      </c>
      <c r="I36" s="2" cm="1">
        <f t="array" ref="I36">(PRODUCT(1+F36:H36)^(1/3))-1</f>
        <v>0</v>
      </c>
      <c r="K36" s="110" t="str">
        <f>+'3yr IRR Build Up'!E52</f>
        <v>US</v>
      </c>
      <c r="L36" s="110">
        <f>+'3yr IRR Build Up'!G52</f>
        <v>0</v>
      </c>
      <c r="M36" s="109">
        <f>+'3yr IRR Build Up'!J52</f>
        <v>0</v>
      </c>
      <c r="N36" s="109">
        <f t="shared" si="4"/>
        <v>5.0000000000000001E-3</v>
      </c>
      <c r="O36" s="109">
        <f>+'3yr IRR Build Up'!O52</f>
        <v>0</v>
      </c>
      <c r="P36" s="109">
        <f>+'3yr IRR Build Up'!P52</f>
        <v>0</v>
      </c>
      <c r="Q36" s="109">
        <f>+'3yr IRR Build Up'!Q52</f>
        <v>0</v>
      </c>
      <c r="R36" s="109" cm="1">
        <f t="array" ref="R36">(PRODUCT(1+O36:Q36)^(1/3))-1</f>
        <v>0</v>
      </c>
      <c r="T36" s="111" t="str">
        <f>+'3yr IRR Build Up'!E52</f>
        <v>US</v>
      </c>
      <c r="U36" s="110">
        <f>+'3yr IRR Build Up'!G52</f>
        <v>0</v>
      </c>
      <c r="V36" s="109">
        <f>+'3yr IRR Build Up'!J52</f>
        <v>0</v>
      </c>
      <c r="W36" s="109">
        <f t="shared" si="5"/>
        <v>-5.0000000000000001E-3</v>
      </c>
      <c r="X36" s="109">
        <f>+'3yr IRR Build Up'!O52</f>
        <v>0</v>
      </c>
      <c r="Y36" s="109">
        <f>+'3yr IRR Build Up'!P52</f>
        <v>0</v>
      </c>
      <c r="Z36" s="109">
        <f>+'3yr IRR Build Up'!Q52</f>
        <v>0</v>
      </c>
      <c r="AA36" s="109" cm="1">
        <f t="array" ref="AA36">(PRODUCT(1+X36:Z36)^(1/3))-1</f>
        <v>0</v>
      </c>
      <c r="AC36" s="33">
        <f t="shared" si="0"/>
        <v>30</v>
      </c>
      <c r="AD36" s="3" t="str">
        <f>+'3yr IRR Build Up'!AE52</f>
        <v>US</v>
      </c>
      <c r="AE36" s="3">
        <f>+'3yr IRR Build Up'!AG52</f>
        <v>0</v>
      </c>
      <c r="AF36" s="109">
        <f>+'3yr IRR Build Up'!J52</f>
        <v>0</v>
      </c>
      <c r="AG36" s="109">
        <f>+AF36+'3yr IRR Build Up'!AH52</f>
        <v>0</v>
      </c>
      <c r="AH36" s="109">
        <f>+'3yr IRR Build Up'!O52</f>
        <v>0</v>
      </c>
      <c r="AI36" s="109">
        <f>+'3yr IRR Build Up'!P52</f>
        <v>0</v>
      </c>
      <c r="AJ36" s="109">
        <f>+'3yr IRR Build Up'!Q52</f>
        <v>0</v>
      </c>
      <c r="AK36" s="109" cm="1">
        <f t="array" ref="AK36">(PRODUCT(1+AH36:AJ36)^(1/3))-1</f>
        <v>0</v>
      </c>
      <c r="AL36" s="165" t="str">
        <f t="shared" si="3"/>
        <v>-</v>
      </c>
    </row>
    <row r="37" spans="1:38" x14ac:dyDescent="0.25">
      <c r="A37">
        <f>+'3yr IRR Build Up'!C53</f>
        <v>31</v>
      </c>
      <c r="B37" t="str">
        <f>+'3yr IRR Build Up'!E53</f>
        <v>UK</v>
      </c>
      <c r="C37" s="3" t="str">
        <f>+'3yr IRR Build Up'!G53</f>
        <v>Off</v>
      </c>
      <c r="D37" s="109">
        <f>'3yr IRR Build Up'!J53</f>
        <v>4.5360000000000004E-2</v>
      </c>
      <c r="E37" s="2">
        <f>'3yr IRR Build Up'!N53</f>
        <v>4.7860000000000007E-2</v>
      </c>
      <c r="F37" s="109">
        <f>+'3yr IRR Build Up'!O53</f>
        <v>1.2E-2</v>
      </c>
      <c r="G37" s="109">
        <f>+'3yr IRR Build Up'!P53</f>
        <v>0.01</v>
      </c>
      <c r="H37" s="109">
        <f>+'3yr IRR Build Up'!Q53</f>
        <v>1.2999999999999999E-2</v>
      </c>
      <c r="I37" s="2" cm="1">
        <f t="array" ref="I37">(PRODUCT(1+F37:H37)^(1/3))-1</f>
        <v>1.1665897616483401E-2</v>
      </c>
      <c r="K37" s="110" t="str">
        <f>+'3yr IRR Build Up'!E53</f>
        <v>UK</v>
      </c>
      <c r="L37" s="110" t="str">
        <f>+'3yr IRR Build Up'!G53</f>
        <v>Off</v>
      </c>
      <c r="M37" s="109">
        <f>+'3yr IRR Build Up'!J53</f>
        <v>4.5360000000000004E-2</v>
      </c>
      <c r="N37" s="109">
        <f t="shared" si="4"/>
        <v>5.0360000000000002E-2</v>
      </c>
      <c r="O37" s="109">
        <f>+'3yr IRR Build Up'!O53</f>
        <v>1.2E-2</v>
      </c>
      <c r="P37" s="109">
        <f>+'3yr IRR Build Up'!P53</f>
        <v>0.01</v>
      </c>
      <c r="Q37" s="109">
        <f>+'3yr IRR Build Up'!Q53</f>
        <v>1.2999999999999999E-2</v>
      </c>
      <c r="R37" s="109" cm="1">
        <f t="array" ref="R37">(PRODUCT(1+O37:Q37)^(1/3))-1</f>
        <v>1.1665897616483401E-2</v>
      </c>
      <c r="T37" s="111" t="str">
        <f>+'3yr IRR Build Up'!E53</f>
        <v>UK</v>
      </c>
      <c r="U37" s="110" t="str">
        <f>+'3yr IRR Build Up'!G53</f>
        <v>Off</v>
      </c>
      <c r="V37" s="109">
        <f>+'3yr IRR Build Up'!J53</f>
        <v>4.5360000000000004E-2</v>
      </c>
      <c r="W37" s="109">
        <f t="shared" si="5"/>
        <v>4.0360000000000007E-2</v>
      </c>
      <c r="X37" s="109">
        <f>+'3yr IRR Build Up'!O53</f>
        <v>1.2E-2</v>
      </c>
      <c r="Y37" s="109">
        <f>+'3yr IRR Build Up'!P53</f>
        <v>0.01</v>
      </c>
      <c r="Z37" s="109">
        <f>+'3yr IRR Build Up'!Q53</f>
        <v>1.2999999999999999E-2</v>
      </c>
      <c r="AA37" s="109" cm="1">
        <f t="array" ref="AA37">(PRODUCT(1+X37:Z37)^(1/3))-1</f>
        <v>1.1665897616483401E-2</v>
      </c>
      <c r="AC37" s="33">
        <f t="shared" si="0"/>
        <v>31</v>
      </c>
      <c r="AD37" s="3" t="str">
        <f>+'3yr IRR Build Up'!AE53</f>
        <v>UK</v>
      </c>
      <c r="AE37" s="3" t="str">
        <f>+'3yr IRR Build Up'!AG53</f>
        <v>Off</v>
      </c>
      <c r="AF37" s="109">
        <f>+'3yr IRR Build Up'!J53</f>
        <v>4.5360000000000004E-2</v>
      </c>
      <c r="AG37" s="109">
        <f>+AF37+'3yr IRR Build Up'!AH53</f>
        <v>4.5360000000000004E-2</v>
      </c>
      <c r="AH37" s="109">
        <f>+'3yr IRR Build Up'!O53</f>
        <v>1.2E-2</v>
      </c>
      <c r="AI37" s="109">
        <f>+'3yr IRR Build Up'!P53</f>
        <v>0.01</v>
      </c>
      <c r="AJ37" s="109">
        <f>+'3yr IRR Build Up'!Q53</f>
        <v>1.2999999999999999E-2</v>
      </c>
      <c r="AK37" s="109" cm="1">
        <f t="array" ref="AK37">(PRODUCT(1+AH37:AJ37)^(1/3))-1</f>
        <v>1.1665897616483401E-2</v>
      </c>
      <c r="AL37" s="165">
        <f t="shared" si="3"/>
        <v>5.754020809948357E-2</v>
      </c>
    </row>
    <row r="38" spans="1:38" x14ac:dyDescent="0.25">
      <c r="A38">
        <f>+'3yr IRR Build Up'!C54</f>
        <v>32</v>
      </c>
      <c r="B38" t="str">
        <f>+'3yr IRR Build Up'!E54</f>
        <v>UK</v>
      </c>
      <c r="C38" s="3" t="str">
        <f>+'3yr IRR Build Up'!G54</f>
        <v>Ret</v>
      </c>
      <c r="D38" s="109">
        <f>'3yr IRR Build Up'!J54</f>
        <v>5.7999999999999996E-2</v>
      </c>
      <c r="E38" s="2">
        <f>'3yr IRR Build Up'!N54</f>
        <v>5.7999999999999996E-2</v>
      </c>
      <c r="F38" s="109">
        <f>+'3yr IRR Build Up'!O54</f>
        <v>1.7999999999999999E-2</v>
      </c>
      <c r="G38" s="109">
        <f>+'3yr IRR Build Up'!P54</f>
        <v>1.9E-2</v>
      </c>
      <c r="H38" s="109">
        <f>+'3yr IRR Build Up'!Q54</f>
        <v>2.1000000000000001E-2</v>
      </c>
      <c r="I38" s="2" cm="1">
        <f t="array" ref="I38">(PRODUCT(1+F38:H38)^(1/3))-1</f>
        <v>1.9332570544455807E-2</v>
      </c>
      <c r="K38" s="110" t="str">
        <f>+'3yr IRR Build Up'!E54</f>
        <v>UK</v>
      </c>
      <c r="L38" s="110" t="str">
        <f>+'3yr IRR Build Up'!G54</f>
        <v>Ret</v>
      </c>
      <c r="M38" s="109">
        <f>+'3yr IRR Build Up'!J54</f>
        <v>5.7999999999999996E-2</v>
      </c>
      <c r="N38" s="109">
        <f t="shared" si="4"/>
        <v>6.3E-2</v>
      </c>
      <c r="O38" s="109">
        <f>+'3yr IRR Build Up'!O54</f>
        <v>1.7999999999999999E-2</v>
      </c>
      <c r="P38" s="109">
        <f>+'3yr IRR Build Up'!P54</f>
        <v>1.9E-2</v>
      </c>
      <c r="Q38" s="109">
        <f>+'3yr IRR Build Up'!Q54</f>
        <v>2.1000000000000001E-2</v>
      </c>
      <c r="R38" s="109" cm="1">
        <f t="array" ref="R38">(PRODUCT(1+O38:Q38)^(1/3))-1</f>
        <v>1.9332570544455807E-2</v>
      </c>
      <c r="T38" s="111" t="str">
        <f>+'3yr IRR Build Up'!E54</f>
        <v>UK</v>
      </c>
      <c r="U38" s="110" t="str">
        <f>+'3yr IRR Build Up'!G54</f>
        <v>Ret</v>
      </c>
      <c r="V38" s="109">
        <f>+'3yr IRR Build Up'!J54</f>
        <v>5.7999999999999996E-2</v>
      </c>
      <c r="W38" s="109">
        <f t="shared" si="5"/>
        <v>5.2999999999999999E-2</v>
      </c>
      <c r="X38" s="109">
        <f>+'3yr IRR Build Up'!O54</f>
        <v>1.7999999999999999E-2</v>
      </c>
      <c r="Y38" s="109">
        <f>+'3yr IRR Build Up'!P54</f>
        <v>1.9E-2</v>
      </c>
      <c r="Z38" s="109">
        <f>+'3yr IRR Build Up'!Q54</f>
        <v>2.1000000000000001E-2</v>
      </c>
      <c r="AA38" s="109" cm="1">
        <f t="array" ref="AA38">(PRODUCT(1+X38:Z38)^(1/3))-1</f>
        <v>1.9332570544455807E-2</v>
      </c>
      <c r="AC38" s="33">
        <f t="shared" si="0"/>
        <v>32</v>
      </c>
      <c r="AD38" s="3" t="str">
        <f>+'3yr IRR Build Up'!AE54</f>
        <v>UK</v>
      </c>
      <c r="AE38" s="3" t="str">
        <f>+'3yr IRR Build Up'!AG54</f>
        <v>Ret</v>
      </c>
      <c r="AF38" s="109">
        <f>+'3yr IRR Build Up'!J54</f>
        <v>5.7999999999999996E-2</v>
      </c>
      <c r="AG38" s="109">
        <f>+AF38+'3yr IRR Build Up'!AH54</f>
        <v>5.7999999999999996E-2</v>
      </c>
      <c r="AH38" s="109">
        <f>+'3yr IRR Build Up'!O54</f>
        <v>1.7999999999999999E-2</v>
      </c>
      <c r="AI38" s="109">
        <f>+'3yr IRR Build Up'!P54</f>
        <v>1.9E-2</v>
      </c>
      <c r="AJ38" s="109">
        <f>+'3yr IRR Build Up'!Q54</f>
        <v>2.1000000000000001E-2</v>
      </c>
      <c r="AK38" s="109" cm="1">
        <f t="array" ref="AK38">(PRODUCT(1+AH38:AJ38)^(1/3))-1</f>
        <v>1.9332570544455807E-2</v>
      </c>
      <c r="AL38" s="165">
        <f t="shared" si="3"/>
        <v>7.8394482337061699E-2</v>
      </c>
    </row>
    <row r="39" spans="1:38" x14ac:dyDescent="0.25">
      <c r="A39">
        <f>+'3yr IRR Build Up'!C55</f>
        <v>33</v>
      </c>
      <c r="B39" t="str">
        <f>+'3yr IRR Build Up'!E55</f>
        <v>UK</v>
      </c>
      <c r="C39" s="3" t="str">
        <f>+'3yr IRR Build Up'!G55</f>
        <v>Res</v>
      </c>
      <c r="D39" s="109">
        <f>'3yr IRR Build Up'!J55</f>
        <v>3.9599999999999996E-2</v>
      </c>
      <c r="E39" s="2">
        <f>'3yr IRR Build Up'!N55</f>
        <v>3.9599999999999996E-2</v>
      </c>
      <c r="F39" s="109">
        <f>+'3yr IRR Build Up'!O55</f>
        <v>3.9E-2</v>
      </c>
      <c r="G39" s="109">
        <f>+'3yr IRR Build Up'!P55</f>
        <v>3.5999999999999997E-2</v>
      </c>
      <c r="H39" s="109">
        <f>+'3yr IRR Build Up'!Q55</f>
        <v>3.4000000000000002E-2</v>
      </c>
      <c r="I39" s="2" cm="1">
        <f t="array" ref="I39">(PRODUCT(1+F39:H39)^(1/3))-1</f>
        <v>3.6331296876460861E-2</v>
      </c>
      <c r="K39" s="110" t="str">
        <f>+'3yr IRR Build Up'!E55</f>
        <v>UK</v>
      </c>
      <c r="L39" s="110" t="str">
        <f>+'3yr IRR Build Up'!G55</f>
        <v>Res</v>
      </c>
      <c r="M39" s="109">
        <f>+'3yr IRR Build Up'!J55</f>
        <v>3.9599999999999996E-2</v>
      </c>
      <c r="N39" s="109">
        <f t="shared" si="4"/>
        <v>4.4599999999999994E-2</v>
      </c>
      <c r="O39" s="109">
        <f>+'3yr IRR Build Up'!O55</f>
        <v>3.9E-2</v>
      </c>
      <c r="P39" s="109">
        <f>+'3yr IRR Build Up'!P55</f>
        <v>3.5999999999999997E-2</v>
      </c>
      <c r="Q39" s="109">
        <f>+'3yr IRR Build Up'!Q55</f>
        <v>3.4000000000000002E-2</v>
      </c>
      <c r="R39" s="109" cm="1">
        <f t="array" ref="R39">(PRODUCT(1+O39:Q39)^(1/3))-1</f>
        <v>3.6331296876460861E-2</v>
      </c>
      <c r="T39" s="111" t="str">
        <f>+'3yr IRR Build Up'!E55</f>
        <v>UK</v>
      </c>
      <c r="U39" s="110" t="str">
        <f>+'3yr IRR Build Up'!G55</f>
        <v>Res</v>
      </c>
      <c r="V39" s="109">
        <f>+'3yr IRR Build Up'!J55</f>
        <v>3.9599999999999996E-2</v>
      </c>
      <c r="W39" s="109">
        <f t="shared" si="5"/>
        <v>3.4599999999999999E-2</v>
      </c>
      <c r="X39" s="109">
        <f>+'3yr IRR Build Up'!O55</f>
        <v>3.9E-2</v>
      </c>
      <c r="Y39" s="109">
        <f>+'3yr IRR Build Up'!P55</f>
        <v>3.5999999999999997E-2</v>
      </c>
      <c r="Z39" s="109">
        <f>+'3yr IRR Build Up'!Q55</f>
        <v>3.4000000000000002E-2</v>
      </c>
      <c r="AA39" s="109" cm="1">
        <f t="array" ref="AA39">(PRODUCT(1+X39:Z39)^(1/3))-1</f>
        <v>3.6331296876460861E-2</v>
      </c>
      <c r="AC39" s="33">
        <f t="shared" si="0"/>
        <v>33</v>
      </c>
      <c r="AD39" s="3" t="str">
        <f>+'3yr IRR Build Up'!AE55</f>
        <v>UK</v>
      </c>
      <c r="AE39" s="3" t="str">
        <f>+'3yr IRR Build Up'!AG55</f>
        <v>Res</v>
      </c>
      <c r="AF39" s="109">
        <f>+'3yr IRR Build Up'!J55</f>
        <v>3.9599999999999996E-2</v>
      </c>
      <c r="AG39" s="109">
        <f>+AF39+'3yr IRR Build Up'!AH55</f>
        <v>3.9599999999999996E-2</v>
      </c>
      <c r="AH39" s="109">
        <f>+'3yr IRR Build Up'!O55</f>
        <v>3.9E-2</v>
      </c>
      <c r="AI39" s="109">
        <f>+'3yr IRR Build Up'!P55</f>
        <v>3.5999999999999997E-2</v>
      </c>
      <c r="AJ39" s="109">
        <f>+'3yr IRR Build Up'!Q55</f>
        <v>3.4000000000000002E-2</v>
      </c>
      <c r="AK39" s="109" cm="1">
        <f t="array" ref="AK39">(PRODUCT(1+AH39:AJ39)^(1/3))-1</f>
        <v>3.6331296876460861E-2</v>
      </c>
      <c r="AL39" s="165">
        <f t="shared" si="3"/>
        <v>7.7437448876555903E-2</v>
      </c>
    </row>
    <row r="40" spans="1:38" x14ac:dyDescent="0.25">
      <c r="A40">
        <f>+'3yr IRR Build Up'!C56</f>
        <v>34</v>
      </c>
      <c r="B40" t="str">
        <f>+'3yr IRR Build Up'!E56</f>
        <v>UK</v>
      </c>
      <c r="C40" s="3" t="str">
        <f>+'3yr IRR Build Up'!G56</f>
        <v>Ind</v>
      </c>
      <c r="D40" s="109">
        <f>'3yr IRR Build Up'!J56</f>
        <v>4.2500000000000003E-2</v>
      </c>
      <c r="E40" s="2">
        <f>'3yr IRR Build Up'!N56</f>
        <v>4.1500000000000002E-2</v>
      </c>
      <c r="F40" s="109">
        <f>+'3yr IRR Build Up'!O56</f>
        <v>3.5999999999999997E-2</v>
      </c>
      <c r="G40" s="109">
        <f>+'3yr IRR Build Up'!P56</f>
        <v>3.3000000000000002E-2</v>
      </c>
      <c r="H40" s="109">
        <f>+'3yr IRR Build Up'!Q56</f>
        <v>3.3000000000000002E-2</v>
      </c>
      <c r="I40" s="2" cm="1">
        <f t="array" ref="I40">(PRODUCT(1+F40:H40)^(1/3))-1</f>
        <v>3.3999033504652942E-2</v>
      </c>
      <c r="K40" s="110" t="str">
        <f>+'3yr IRR Build Up'!E56</f>
        <v>UK</v>
      </c>
      <c r="L40" s="110" t="str">
        <f>+'3yr IRR Build Up'!G56</f>
        <v>Ind</v>
      </c>
      <c r="M40" s="109">
        <f>+'3yr IRR Build Up'!J56</f>
        <v>4.2500000000000003E-2</v>
      </c>
      <c r="N40" s="109">
        <f t="shared" si="4"/>
        <v>4.7500000000000001E-2</v>
      </c>
      <c r="O40" s="109">
        <f>+'3yr IRR Build Up'!O56</f>
        <v>3.5999999999999997E-2</v>
      </c>
      <c r="P40" s="109">
        <f>+'3yr IRR Build Up'!P56</f>
        <v>3.3000000000000002E-2</v>
      </c>
      <c r="Q40" s="109">
        <f>+'3yr IRR Build Up'!Q56</f>
        <v>3.3000000000000002E-2</v>
      </c>
      <c r="R40" s="109" cm="1">
        <f t="array" ref="R40">(PRODUCT(1+O40:Q40)^(1/3))-1</f>
        <v>3.3999033504652942E-2</v>
      </c>
      <c r="T40" s="111" t="str">
        <f>+'3yr IRR Build Up'!E56</f>
        <v>UK</v>
      </c>
      <c r="U40" s="110" t="str">
        <f>+'3yr IRR Build Up'!G56</f>
        <v>Ind</v>
      </c>
      <c r="V40" s="109">
        <f>+'3yr IRR Build Up'!J56</f>
        <v>4.2500000000000003E-2</v>
      </c>
      <c r="W40" s="109">
        <f t="shared" si="5"/>
        <v>3.7500000000000006E-2</v>
      </c>
      <c r="X40" s="109">
        <f>+'3yr IRR Build Up'!O56</f>
        <v>3.5999999999999997E-2</v>
      </c>
      <c r="Y40" s="109">
        <f>+'3yr IRR Build Up'!P56</f>
        <v>3.3000000000000002E-2</v>
      </c>
      <c r="Z40" s="109">
        <f>+'3yr IRR Build Up'!Q56</f>
        <v>3.3000000000000002E-2</v>
      </c>
      <c r="AA40" s="109" cm="1">
        <f t="array" ref="AA40">(PRODUCT(1+X40:Z40)^(1/3))-1</f>
        <v>3.3999033504652942E-2</v>
      </c>
      <c r="AC40" s="33">
        <f t="shared" si="0"/>
        <v>34</v>
      </c>
      <c r="AD40" s="3" t="str">
        <f>+'3yr IRR Build Up'!AE56</f>
        <v>UK</v>
      </c>
      <c r="AE40" s="3" t="str">
        <f>+'3yr IRR Build Up'!AG56</f>
        <v>Ind</v>
      </c>
      <c r="AF40" s="109">
        <f>+'3yr IRR Build Up'!J56</f>
        <v>4.2500000000000003E-2</v>
      </c>
      <c r="AG40" s="109">
        <f>+AF40+'3yr IRR Build Up'!AH56</f>
        <v>4.2500000000000003E-2</v>
      </c>
      <c r="AH40" s="109">
        <f>+'3yr IRR Build Up'!O56</f>
        <v>3.5999999999999997E-2</v>
      </c>
      <c r="AI40" s="109">
        <f>+'3yr IRR Build Up'!P56</f>
        <v>3.3000000000000002E-2</v>
      </c>
      <c r="AJ40" s="109">
        <f>+'3yr IRR Build Up'!Q56</f>
        <v>3.3000000000000002E-2</v>
      </c>
      <c r="AK40" s="109" cm="1">
        <f t="array" ref="AK40">(PRODUCT(1+AH40:AJ40)^(1/3))-1</f>
        <v>3.3999033504652942E-2</v>
      </c>
      <c r="AL40" s="165">
        <f t="shared" si="3"/>
        <v>7.7987686778299592E-2</v>
      </c>
    </row>
    <row r="41" spans="1:38" x14ac:dyDescent="0.25">
      <c r="A41">
        <f>+'3yr IRR Build Up'!C57</f>
        <v>35</v>
      </c>
      <c r="B41" t="str">
        <f>+'3yr IRR Build Up'!E57</f>
        <v>UK</v>
      </c>
      <c r="C41" s="3" t="str">
        <f>+'3yr IRR Build Up'!G57</f>
        <v>Student Housing</v>
      </c>
      <c r="D41" s="109">
        <f>'3yr IRR Build Up'!J57</f>
        <v>4.3859999999999996E-2</v>
      </c>
      <c r="E41" s="2">
        <f>'3yr IRR Build Up'!N57</f>
        <v>4.3859999999999996E-2</v>
      </c>
      <c r="F41" s="109">
        <f>+'3yr IRR Build Up'!O57</f>
        <v>0.04</v>
      </c>
      <c r="G41" s="109">
        <f>+'3yr IRR Build Up'!P57</f>
        <v>0.03</v>
      </c>
      <c r="H41" s="109">
        <f>+'3yr IRR Build Up'!Q57</f>
        <v>2.5000000000000001E-2</v>
      </c>
      <c r="I41" s="2" cm="1">
        <f t="array" ref="I41">(PRODUCT(1+F41:H41)^(1/3))-1</f>
        <v>3.1647847718268673E-2</v>
      </c>
      <c r="K41" s="110" t="str">
        <f>+'3yr IRR Build Up'!E57</f>
        <v>UK</v>
      </c>
      <c r="L41" s="110" t="str">
        <f>+'3yr IRR Build Up'!G57</f>
        <v>Student Housing</v>
      </c>
      <c r="M41" s="109">
        <f>+'3yr IRR Build Up'!J57</f>
        <v>4.3859999999999996E-2</v>
      </c>
      <c r="N41" s="109">
        <f t="shared" si="4"/>
        <v>4.8859999999999994E-2</v>
      </c>
      <c r="O41" s="109">
        <f>+'3yr IRR Build Up'!O57</f>
        <v>0.04</v>
      </c>
      <c r="P41" s="109">
        <f>+'3yr IRR Build Up'!P57</f>
        <v>0.03</v>
      </c>
      <c r="Q41" s="109">
        <f>+'3yr IRR Build Up'!Q57</f>
        <v>2.5000000000000001E-2</v>
      </c>
      <c r="R41" s="109" cm="1">
        <f t="array" ref="R41">(PRODUCT(1+O41:Q41)^(1/3))-1</f>
        <v>3.1647847718268673E-2</v>
      </c>
      <c r="T41" s="111" t="str">
        <f>+'3yr IRR Build Up'!E57</f>
        <v>UK</v>
      </c>
      <c r="U41" s="110" t="str">
        <f>+'3yr IRR Build Up'!G57</f>
        <v>Student Housing</v>
      </c>
      <c r="V41" s="109">
        <f>+'3yr IRR Build Up'!J57</f>
        <v>4.3859999999999996E-2</v>
      </c>
      <c r="W41" s="109">
        <f t="shared" si="5"/>
        <v>3.8859999999999999E-2</v>
      </c>
      <c r="X41" s="109">
        <f>+'3yr IRR Build Up'!O57</f>
        <v>0.04</v>
      </c>
      <c r="Y41" s="109">
        <f>+'3yr IRR Build Up'!P57</f>
        <v>0.03</v>
      </c>
      <c r="Z41" s="109">
        <f>+'3yr IRR Build Up'!Q57</f>
        <v>2.5000000000000001E-2</v>
      </c>
      <c r="AA41" s="109" cm="1">
        <f t="array" ref="AA41">(PRODUCT(1+X41:Z41)^(1/3))-1</f>
        <v>3.1647847718268673E-2</v>
      </c>
      <c r="AC41" s="33">
        <f t="shared" si="0"/>
        <v>35</v>
      </c>
      <c r="AD41" s="3" t="str">
        <f>+'3yr IRR Build Up'!AE57</f>
        <v>UK</v>
      </c>
      <c r="AE41" s="3" t="str">
        <f>+'3yr IRR Build Up'!AG57</f>
        <v>Student Housing</v>
      </c>
      <c r="AF41" s="109">
        <f>+'3yr IRR Build Up'!J57</f>
        <v>4.3859999999999996E-2</v>
      </c>
      <c r="AG41" s="109">
        <f>+AF41+'3yr IRR Build Up'!AH57</f>
        <v>4.3859999999999996E-2</v>
      </c>
      <c r="AH41" s="109">
        <f>+'3yr IRR Build Up'!O57</f>
        <v>0.04</v>
      </c>
      <c r="AI41" s="109">
        <f>+'3yr IRR Build Up'!P57</f>
        <v>0.03</v>
      </c>
      <c r="AJ41" s="109">
        <f>+'3yr IRR Build Up'!Q57</f>
        <v>2.5000000000000001E-2</v>
      </c>
      <c r="AK41" s="109" cm="1">
        <f t="array" ref="AK41">(PRODUCT(1+AH41:AJ41)^(1/3))-1</f>
        <v>3.1647847718268673E-2</v>
      </c>
      <c r="AL41" s="165">
        <f t="shared" si="3"/>
        <v>7.7121095331621925E-2</v>
      </c>
    </row>
    <row r="42" spans="1:38" x14ac:dyDescent="0.25">
      <c r="A42">
        <f>+'3yr IRR Build Up'!C58</f>
        <v>36</v>
      </c>
      <c r="B42" t="str">
        <f>+'3yr IRR Build Up'!E58</f>
        <v>UK</v>
      </c>
      <c r="C42" s="3" t="str">
        <f>+'3yr IRR Build Up'!G58</f>
        <v>Life Science</v>
      </c>
      <c r="D42" s="109">
        <f>'3yr IRR Build Up'!J58</f>
        <v>4.4000000000000004E-2</v>
      </c>
      <c r="E42" s="2">
        <f>'3yr IRR Build Up'!N58</f>
        <v>4.6500000000000007E-2</v>
      </c>
      <c r="F42" s="109">
        <f>+'3yr IRR Build Up'!O58</f>
        <v>0</v>
      </c>
      <c r="G42" s="109">
        <f>+'3yr IRR Build Up'!P58</f>
        <v>0.01</v>
      </c>
      <c r="H42" s="109">
        <f>+'3yr IRR Build Up'!Q58</f>
        <v>0.01</v>
      </c>
      <c r="I42" s="2" cm="1">
        <f t="array" ref="I42">(PRODUCT(1+F42:H42)^(1/3))-1</f>
        <v>6.6556046521124568E-3</v>
      </c>
      <c r="K42" s="110" t="str">
        <f>+'3yr IRR Build Up'!E58</f>
        <v>UK</v>
      </c>
      <c r="L42" s="110" t="str">
        <f>+'3yr IRR Build Up'!G58</f>
        <v>Life Science</v>
      </c>
      <c r="M42" s="109">
        <f>+'3yr IRR Build Up'!J58</f>
        <v>4.4000000000000004E-2</v>
      </c>
      <c r="N42" s="109">
        <f t="shared" si="4"/>
        <v>4.9000000000000002E-2</v>
      </c>
      <c r="O42" s="109">
        <f>+'3yr IRR Build Up'!O58</f>
        <v>0</v>
      </c>
      <c r="P42" s="109">
        <f>+'3yr IRR Build Up'!P58</f>
        <v>0.01</v>
      </c>
      <c r="Q42" s="109">
        <f>+'3yr IRR Build Up'!Q58</f>
        <v>0.01</v>
      </c>
      <c r="R42" s="109" cm="1">
        <f t="array" ref="R42">(PRODUCT(1+O42:Q42)^(1/3))-1</f>
        <v>6.6556046521124568E-3</v>
      </c>
      <c r="T42" s="111" t="str">
        <f>+'3yr IRR Build Up'!E58</f>
        <v>UK</v>
      </c>
      <c r="U42" s="110" t="str">
        <f>+'3yr IRR Build Up'!G58</f>
        <v>Life Science</v>
      </c>
      <c r="V42" s="109">
        <f>+'3yr IRR Build Up'!J58</f>
        <v>4.4000000000000004E-2</v>
      </c>
      <c r="W42" s="109">
        <f t="shared" si="5"/>
        <v>3.9000000000000007E-2</v>
      </c>
      <c r="X42" s="109">
        <f>+'3yr IRR Build Up'!O58</f>
        <v>0</v>
      </c>
      <c r="Y42" s="109">
        <f>+'3yr IRR Build Up'!P58</f>
        <v>0.01</v>
      </c>
      <c r="Z42" s="109">
        <f>+'3yr IRR Build Up'!Q58</f>
        <v>0.01</v>
      </c>
      <c r="AA42" s="109" cm="1">
        <f t="array" ref="AA42">(PRODUCT(1+X42:Z42)^(1/3))-1</f>
        <v>6.6556046521124568E-3</v>
      </c>
      <c r="AC42" s="33">
        <f t="shared" si="0"/>
        <v>36</v>
      </c>
      <c r="AD42" s="3" t="str">
        <f>+'3yr IRR Build Up'!AE58</f>
        <v>UK</v>
      </c>
      <c r="AE42" s="3" t="str">
        <f>+'3yr IRR Build Up'!AG58</f>
        <v>Life Science</v>
      </c>
      <c r="AF42" s="109">
        <f>+'3yr IRR Build Up'!J58</f>
        <v>4.4000000000000004E-2</v>
      </c>
      <c r="AG42" s="109">
        <f>+AF42+'3yr IRR Build Up'!AH58</f>
        <v>4.4000000000000004E-2</v>
      </c>
      <c r="AH42" s="109">
        <f>+'3yr IRR Build Up'!O58</f>
        <v>0</v>
      </c>
      <c r="AI42" s="109">
        <f>+'3yr IRR Build Up'!P58</f>
        <v>0.01</v>
      </c>
      <c r="AJ42" s="109">
        <f>+'3yr IRR Build Up'!Q58</f>
        <v>0.01</v>
      </c>
      <c r="AK42" s="109" cm="1">
        <f t="array" ref="AK42">(PRODUCT(1+AH42:AJ42)^(1/3))-1</f>
        <v>6.6556046521124568E-3</v>
      </c>
      <c r="AL42" s="165">
        <f t="shared" si="3"/>
        <v>5.0797759070104531E-2</v>
      </c>
    </row>
    <row r="43" spans="1:38" x14ac:dyDescent="0.25">
      <c r="A43">
        <f>+'3yr IRR Build Up'!C59</f>
        <v>37</v>
      </c>
      <c r="B43" t="str">
        <f>+'3yr IRR Build Up'!E59</f>
        <v>UK</v>
      </c>
      <c r="C43" s="3" t="str">
        <f>+'3yr IRR Build Up'!G59</f>
        <v>Self Storage</v>
      </c>
      <c r="D43" s="109">
        <f>'3yr IRR Build Up'!J59</f>
        <v>5.0050000000000004E-2</v>
      </c>
      <c r="E43" s="2">
        <f>'3yr IRR Build Up'!N59</f>
        <v>4.9050000000000003E-2</v>
      </c>
      <c r="F43" s="109">
        <f>+'3yr IRR Build Up'!O59</f>
        <v>0.02</v>
      </c>
      <c r="G43" s="109">
        <f>+'3yr IRR Build Up'!P59</f>
        <v>2.5000000000000001E-2</v>
      </c>
      <c r="H43" s="109">
        <f>+'3yr IRR Build Up'!Q59</f>
        <v>2.5000000000000001E-2</v>
      </c>
      <c r="I43" s="2" cm="1">
        <f t="array" ref="I43">(PRODUCT(1+F43:H43)^(1/3))-1</f>
        <v>2.3330615938016663E-2</v>
      </c>
      <c r="K43" s="110" t="str">
        <f>+'3yr IRR Build Up'!E59</f>
        <v>UK</v>
      </c>
      <c r="L43" s="110" t="str">
        <f>+'3yr IRR Build Up'!G59</f>
        <v>Self Storage</v>
      </c>
      <c r="M43" s="109">
        <f>+'3yr IRR Build Up'!J59</f>
        <v>5.0050000000000004E-2</v>
      </c>
      <c r="N43" s="109">
        <f t="shared" si="4"/>
        <v>5.5050000000000002E-2</v>
      </c>
      <c r="O43" s="109">
        <f>+'3yr IRR Build Up'!O59</f>
        <v>0.02</v>
      </c>
      <c r="P43" s="109">
        <f>+'3yr IRR Build Up'!P59</f>
        <v>2.5000000000000001E-2</v>
      </c>
      <c r="Q43" s="109">
        <f>+'3yr IRR Build Up'!Q59</f>
        <v>2.5000000000000001E-2</v>
      </c>
      <c r="R43" s="109" cm="1">
        <f t="array" ref="R43">(PRODUCT(1+O43:Q43)^(1/3))-1</f>
        <v>2.3330615938016663E-2</v>
      </c>
      <c r="T43" s="111" t="str">
        <f>+'3yr IRR Build Up'!E59</f>
        <v>UK</v>
      </c>
      <c r="U43" s="110" t="str">
        <f>+'3yr IRR Build Up'!G59</f>
        <v>Self Storage</v>
      </c>
      <c r="V43" s="109">
        <f>+'3yr IRR Build Up'!J59</f>
        <v>5.0050000000000004E-2</v>
      </c>
      <c r="W43" s="109">
        <f t="shared" si="5"/>
        <v>4.5050000000000007E-2</v>
      </c>
      <c r="X43" s="109">
        <f>+'3yr IRR Build Up'!O59</f>
        <v>0.02</v>
      </c>
      <c r="Y43" s="109">
        <f>+'3yr IRR Build Up'!P59</f>
        <v>2.5000000000000001E-2</v>
      </c>
      <c r="Z43" s="109">
        <f>+'3yr IRR Build Up'!Q59</f>
        <v>2.5000000000000001E-2</v>
      </c>
      <c r="AA43" s="109" cm="1">
        <f t="array" ref="AA43">(PRODUCT(1+X43:Z43)^(1/3))-1</f>
        <v>2.3330615938016663E-2</v>
      </c>
      <c r="AC43" s="33">
        <f t="shared" si="0"/>
        <v>37</v>
      </c>
      <c r="AD43" s="3" t="str">
        <f>+'3yr IRR Build Up'!AE59</f>
        <v>UK</v>
      </c>
      <c r="AE43" s="3" t="str">
        <f>+'3yr IRR Build Up'!AG59</f>
        <v>Self Storage</v>
      </c>
      <c r="AF43" s="109">
        <f>+'3yr IRR Build Up'!J59</f>
        <v>5.0050000000000004E-2</v>
      </c>
      <c r="AG43" s="109">
        <f>+AF43+'3yr IRR Build Up'!AH59</f>
        <v>5.0050000000000004E-2</v>
      </c>
      <c r="AH43" s="109">
        <f>+'3yr IRR Build Up'!O59</f>
        <v>0.02</v>
      </c>
      <c r="AI43" s="109">
        <f>+'3yr IRR Build Up'!P59</f>
        <v>2.5000000000000001E-2</v>
      </c>
      <c r="AJ43" s="109">
        <f>+'3yr IRR Build Up'!Q59</f>
        <v>2.5000000000000001E-2</v>
      </c>
      <c r="AK43" s="109" cm="1">
        <f t="array" ref="AK43">(PRODUCT(1+AH43:AJ43)^(1/3))-1</f>
        <v>2.3330615938016663E-2</v>
      </c>
      <c r="AL43" s="165">
        <f t="shared" si="3"/>
        <v>7.4462233791784627E-2</v>
      </c>
    </row>
    <row r="44" spans="1:38" x14ac:dyDescent="0.25">
      <c r="A44">
        <f>+'3yr IRR Build Up'!C60</f>
        <v>38</v>
      </c>
      <c r="B44" t="str">
        <f>+'3yr IRR Build Up'!E60</f>
        <v>UK</v>
      </c>
      <c r="C44" s="3" t="str">
        <f>+'3yr IRR Build Up'!G60</f>
        <v>Healthcare</v>
      </c>
      <c r="D44" s="109">
        <f>'3yr IRR Build Up'!J60</f>
        <v>5.3399999999999996E-2</v>
      </c>
      <c r="E44" s="2">
        <f>'3yr IRR Build Up'!N60</f>
        <v>5.3399999999999996E-2</v>
      </c>
      <c r="F44" s="109">
        <f>+'3yr IRR Build Up'!O60</f>
        <v>2.5000000000000001E-2</v>
      </c>
      <c r="G44" s="109">
        <f>+'3yr IRR Build Up'!P60</f>
        <v>2.5000000000000001E-2</v>
      </c>
      <c r="H44" s="109">
        <f>+'3yr IRR Build Up'!Q60</f>
        <v>2.4E-2</v>
      </c>
      <c r="I44" s="2" cm="1">
        <f t="array" ref="I44">(PRODUCT(1+F44:H44)^(1/3))-1</f>
        <v>2.4666558206790423E-2</v>
      </c>
      <c r="K44" s="110" t="str">
        <f>+'3yr IRR Build Up'!E60</f>
        <v>UK</v>
      </c>
      <c r="L44" s="110" t="str">
        <f>+'3yr IRR Build Up'!G60</f>
        <v>Healthcare</v>
      </c>
      <c r="M44" s="109">
        <f>+'3yr IRR Build Up'!J60</f>
        <v>5.3399999999999996E-2</v>
      </c>
      <c r="N44" s="109">
        <f t="shared" si="4"/>
        <v>5.8399999999999994E-2</v>
      </c>
      <c r="O44" s="109">
        <f>+'3yr IRR Build Up'!O60</f>
        <v>2.5000000000000001E-2</v>
      </c>
      <c r="P44" s="109">
        <f>+'3yr IRR Build Up'!P60</f>
        <v>2.5000000000000001E-2</v>
      </c>
      <c r="Q44" s="109">
        <f>+'3yr IRR Build Up'!Q60</f>
        <v>2.4E-2</v>
      </c>
      <c r="R44" s="109" cm="1">
        <f t="array" ref="R44">(PRODUCT(1+O44:Q44)^(1/3))-1</f>
        <v>2.4666558206790423E-2</v>
      </c>
      <c r="T44" s="111" t="str">
        <f>+'3yr IRR Build Up'!E60</f>
        <v>UK</v>
      </c>
      <c r="U44" s="110" t="str">
        <f>+'3yr IRR Build Up'!G60</f>
        <v>Healthcare</v>
      </c>
      <c r="V44" s="109">
        <f>+'3yr IRR Build Up'!J60</f>
        <v>5.3399999999999996E-2</v>
      </c>
      <c r="W44" s="109">
        <f t="shared" si="5"/>
        <v>4.8399999999999999E-2</v>
      </c>
      <c r="X44" s="109">
        <f>+'3yr IRR Build Up'!O60</f>
        <v>2.5000000000000001E-2</v>
      </c>
      <c r="Y44" s="109">
        <f>+'3yr IRR Build Up'!P60</f>
        <v>2.5000000000000001E-2</v>
      </c>
      <c r="Z44" s="109">
        <f>+'3yr IRR Build Up'!Q60</f>
        <v>2.4E-2</v>
      </c>
      <c r="AA44" s="109" cm="1">
        <f t="array" ref="AA44">(PRODUCT(1+X44:Z44)^(1/3))-1</f>
        <v>2.4666558206790423E-2</v>
      </c>
      <c r="AC44" s="33">
        <f t="shared" si="0"/>
        <v>38</v>
      </c>
      <c r="AD44" s="3" t="str">
        <f>+'3yr IRR Build Up'!AE60</f>
        <v>UK</v>
      </c>
      <c r="AE44" s="3" t="str">
        <f>+'3yr IRR Build Up'!AG60</f>
        <v>Healthcare</v>
      </c>
      <c r="AF44" s="109">
        <f>+'3yr IRR Build Up'!J60</f>
        <v>5.3399999999999996E-2</v>
      </c>
      <c r="AG44" s="109">
        <f>+AF44+'3yr IRR Build Up'!AH60</f>
        <v>5.3399999999999996E-2</v>
      </c>
      <c r="AH44" s="109">
        <f>+'3yr IRR Build Up'!O60</f>
        <v>2.5000000000000001E-2</v>
      </c>
      <c r="AI44" s="109">
        <f>+'3yr IRR Build Up'!P60</f>
        <v>2.5000000000000001E-2</v>
      </c>
      <c r="AJ44" s="109">
        <f>+'3yr IRR Build Up'!Q60</f>
        <v>2.4E-2</v>
      </c>
      <c r="AK44" s="109" cm="1">
        <f t="array" ref="AK44">(PRODUCT(1+AH44:AJ44)^(1/3))-1</f>
        <v>2.4666558206790423E-2</v>
      </c>
      <c r="AL44" s="165">
        <f t="shared" si="3"/>
        <v>7.9401860835769389E-2</v>
      </c>
    </row>
    <row r="45" spans="1:38" x14ac:dyDescent="0.25">
      <c r="A45">
        <f>+'3yr IRR Build Up'!C61</f>
        <v>39</v>
      </c>
      <c r="B45" t="str">
        <f>+'3yr IRR Build Up'!E61</f>
        <v>Europe</v>
      </c>
      <c r="C45" s="3" t="str">
        <f>+'3yr IRR Build Up'!G61</f>
        <v>Off</v>
      </c>
      <c r="D45" s="109">
        <f>'3yr IRR Build Up'!J61</f>
        <v>3.8000000000000006E-2</v>
      </c>
      <c r="E45" s="2">
        <f>'3yr IRR Build Up'!N61</f>
        <v>4.0000000000000008E-2</v>
      </c>
      <c r="F45" s="109">
        <f>+'3yr IRR Build Up'!O61</f>
        <v>2.5999999999999999E-2</v>
      </c>
      <c r="G45" s="109">
        <f>+'3yr IRR Build Up'!P61</f>
        <v>2.5000000000000001E-2</v>
      </c>
      <c r="H45" s="109">
        <f>+'3yr IRR Build Up'!Q61</f>
        <v>1.7999999999999999E-2</v>
      </c>
      <c r="I45" s="2" cm="1">
        <f t="array" ref="I45">(PRODUCT(1+F45:H45)^(1/3))-1</f>
        <v>2.2993799465345965E-2</v>
      </c>
      <c r="K45" s="110" t="str">
        <f>+'3yr IRR Build Up'!E61</f>
        <v>Europe</v>
      </c>
      <c r="L45" s="110" t="str">
        <f>+'3yr IRR Build Up'!G61</f>
        <v>Off</v>
      </c>
      <c r="M45" s="109">
        <f>+'3yr IRR Build Up'!J61</f>
        <v>3.8000000000000006E-2</v>
      </c>
      <c r="N45" s="109">
        <f t="shared" si="4"/>
        <v>4.3000000000000003E-2</v>
      </c>
      <c r="O45" s="109">
        <f>+'3yr IRR Build Up'!O61</f>
        <v>2.5999999999999999E-2</v>
      </c>
      <c r="P45" s="109">
        <f>+'3yr IRR Build Up'!P61</f>
        <v>2.5000000000000001E-2</v>
      </c>
      <c r="Q45" s="109">
        <f>+'3yr IRR Build Up'!Q61</f>
        <v>1.7999999999999999E-2</v>
      </c>
      <c r="R45" s="109" cm="1">
        <f t="array" ref="R45">(PRODUCT(1+O45:Q45)^(1/3))-1</f>
        <v>2.2993799465345965E-2</v>
      </c>
      <c r="T45" s="111" t="str">
        <f>+'3yr IRR Build Up'!E61</f>
        <v>Europe</v>
      </c>
      <c r="U45" s="110" t="str">
        <f>+'3yr IRR Build Up'!G61</f>
        <v>Off</v>
      </c>
      <c r="V45" s="109">
        <f>+'3yr IRR Build Up'!J61</f>
        <v>3.8000000000000006E-2</v>
      </c>
      <c r="W45" s="109">
        <f t="shared" si="5"/>
        <v>3.3000000000000008E-2</v>
      </c>
      <c r="X45" s="109">
        <f>+'3yr IRR Build Up'!O61</f>
        <v>2.5999999999999999E-2</v>
      </c>
      <c r="Y45" s="109">
        <f>+'3yr IRR Build Up'!P61</f>
        <v>2.5000000000000001E-2</v>
      </c>
      <c r="Z45" s="109">
        <f>+'3yr IRR Build Up'!Q61</f>
        <v>1.7999999999999999E-2</v>
      </c>
      <c r="AA45" s="109" cm="1">
        <f t="array" ref="AA45">(PRODUCT(1+X45:Z45)^(1/3))-1</f>
        <v>2.2993799465345965E-2</v>
      </c>
      <c r="AC45" s="33">
        <f t="shared" si="0"/>
        <v>39</v>
      </c>
      <c r="AD45" s="3" t="str">
        <f>+'3yr IRR Build Up'!AE61</f>
        <v>Europe</v>
      </c>
      <c r="AE45" s="3" t="str">
        <f>+'3yr IRR Build Up'!AG61</f>
        <v>Off</v>
      </c>
      <c r="AF45" s="109">
        <f>+'3yr IRR Build Up'!J61</f>
        <v>3.8000000000000006E-2</v>
      </c>
      <c r="AG45" s="109">
        <f>+AF45+'3yr IRR Build Up'!AH61</f>
        <v>3.8000000000000006E-2</v>
      </c>
      <c r="AH45" s="109">
        <f>+'3yr IRR Build Up'!O61</f>
        <v>2.5999999999999999E-2</v>
      </c>
      <c r="AI45" s="109">
        <f>+'3yr IRR Build Up'!P61</f>
        <v>2.5000000000000001E-2</v>
      </c>
      <c r="AJ45" s="109">
        <f>+'3yr IRR Build Up'!Q61</f>
        <v>1.7999999999999999E-2</v>
      </c>
      <c r="AK45" s="109" cm="1">
        <f t="array" ref="AK45">(PRODUCT(1+AH45:AJ45)^(1/3))-1</f>
        <v>2.2993799465345965E-2</v>
      </c>
      <c r="AL45" s="165">
        <f t="shared" si="3"/>
        <v>6.1970610259535652E-2</v>
      </c>
    </row>
    <row r="46" spans="1:38" x14ac:dyDescent="0.25">
      <c r="A46">
        <f>+'3yr IRR Build Up'!C62</f>
        <v>40</v>
      </c>
      <c r="B46" t="str">
        <f>+'3yr IRR Build Up'!E62</f>
        <v>Europe</v>
      </c>
      <c r="C46" s="3" t="str">
        <f>+'3yr IRR Build Up'!G62</f>
        <v>Ret</v>
      </c>
      <c r="D46" s="109">
        <f>'3yr IRR Build Up'!J62</f>
        <v>4.4519999999999997E-2</v>
      </c>
      <c r="E46" s="2">
        <f>'3yr IRR Build Up'!N62</f>
        <v>4.4519999999999997E-2</v>
      </c>
      <c r="F46" s="109">
        <f>+'3yr IRR Build Up'!O62</f>
        <v>1.7999999999999999E-2</v>
      </c>
      <c r="G46" s="109">
        <f>+'3yr IRR Build Up'!P62</f>
        <v>0.02</v>
      </c>
      <c r="H46" s="109">
        <f>+'3yr IRR Build Up'!Q62</f>
        <v>2.4E-2</v>
      </c>
      <c r="I46" s="2" cm="1">
        <f t="array" ref="I46">(PRODUCT(1+F46:H46)^(1/3))-1</f>
        <v>2.0663620437001207E-2</v>
      </c>
      <c r="K46" s="110" t="str">
        <f>+'3yr IRR Build Up'!E62</f>
        <v>Europe</v>
      </c>
      <c r="L46" s="110" t="str">
        <f>+'3yr IRR Build Up'!G62</f>
        <v>Ret</v>
      </c>
      <c r="M46" s="109">
        <f>+'3yr IRR Build Up'!J62</f>
        <v>4.4519999999999997E-2</v>
      </c>
      <c r="N46" s="109">
        <f t="shared" si="4"/>
        <v>4.9519999999999995E-2</v>
      </c>
      <c r="O46" s="109">
        <f>+'3yr IRR Build Up'!O62</f>
        <v>1.7999999999999999E-2</v>
      </c>
      <c r="P46" s="109">
        <f>+'3yr IRR Build Up'!P62</f>
        <v>0.02</v>
      </c>
      <c r="Q46" s="109">
        <f>+'3yr IRR Build Up'!Q62</f>
        <v>2.4E-2</v>
      </c>
      <c r="R46" s="109" cm="1">
        <f t="array" ref="R46">(PRODUCT(1+O46:Q46)^(1/3))-1</f>
        <v>2.0663620437001207E-2</v>
      </c>
      <c r="T46" s="111" t="str">
        <f>+'3yr IRR Build Up'!E62</f>
        <v>Europe</v>
      </c>
      <c r="U46" s="110" t="str">
        <f>+'3yr IRR Build Up'!G62</f>
        <v>Ret</v>
      </c>
      <c r="V46" s="109">
        <f>+'3yr IRR Build Up'!J62</f>
        <v>4.4519999999999997E-2</v>
      </c>
      <c r="W46" s="109">
        <f t="shared" si="5"/>
        <v>3.952E-2</v>
      </c>
      <c r="X46" s="109">
        <f>+'3yr IRR Build Up'!O62</f>
        <v>1.7999999999999999E-2</v>
      </c>
      <c r="Y46" s="109">
        <f>+'3yr IRR Build Up'!P62</f>
        <v>0.02</v>
      </c>
      <c r="Z46" s="109">
        <f>+'3yr IRR Build Up'!Q62</f>
        <v>2.4E-2</v>
      </c>
      <c r="AA46" s="109" cm="1">
        <f t="array" ref="AA46">(PRODUCT(1+X46:Z46)^(1/3))-1</f>
        <v>2.0663620437001207E-2</v>
      </c>
      <c r="AC46" s="33">
        <f t="shared" si="0"/>
        <v>40</v>
      </c>
      <c r="AD46" s="3" t="str">
        <f>+'3yr IRR Build Up'!AE62</f>
        <v>Europe</v>
      </c>
      <c r="AE46" s="3" t="str">
        <f>+'3yr IRR Build Up'!AG62</f>
        <v>Ret</v>
      </c>
      <c r="AF46" s="109">
        <f>+'3yr IRR Build Up'!J62</f>
        <v>4.4519999999999997E-2</v>
      </c>
      <c r="AG46" s="109">
        <f>+AF46+'3yr IRR Build Up'!AH62</f>
        <v>4.4519999999999997E-2</v>
      </c>
      <c r="AH46" s="109">
        <f>+'3yr IRR Build Up'!O62</f>
        <v>1.7999999999999999E-2</v>
      </c>
      <c r="AI46" s="109">
        <f>+'3yr IRR Build Up'!P62</f>
        <v>0.02</v>
      </c>
      <c r="AJ46" s="109">
        <f>+'3yr IRR Build Up'!Q62</f>
        <v>2.4E-2</v>
      </c>
      <c r="AK46" s="109" cm="1">
        <f t="array" ref="AK46">(PRODUCT(1+AH46:AJ46)^(1/3))-1</f>
        <v>2.0663620437001207E-2</v>
      </c>
      <c r="AL46" s="165">
        <f t="shared" si="3"/>
        <v>6.6012986921005545E-2</v>
      </c>
    </row>
    <row r="47" spans="1:38" x14ac:dyDescent="0.25">
      <c r="A47">
        <f>+'3yr IRR Build Up'!C63</f>
        <v>41</v>
      </c>
      <c r="B47" t="str">
        <f>+'3yr IRR Build Up'!E63</f>
        <v>Europe</v>
      </c>
      <c r="C47" s="3" t="str">
        <f>+'3yr IRR Build Up'!G63</f>
        <v>Res</v>
      </c>
      <c r="D47" s="109">
        <f>'3yr IRR Build Up'!J63</f>
        <v>3.6900000000000002E-2</v>
      </c>
      <c r="E47" s="2">
        <f>'3yr IRR Build Up'!N63</f>
        <v>3.5900000000000001E-2</v>
      </c>
      <c r="F47" s="109">
        <f>+'3yr IRR Build Up'!O63</f>
        <v>2.5000000000000001E-2</v>
      </c>
      <c r="G47" s="109">
        <f>+'3yr IRR Build Up'!P63</f>
        <v>2.9000000000000001E-2</v>
      </c>
      <c r="H47" s="109">
        <f>+'3yr IRR Build Up'!Q63</f>
        <v>3.1E-2</v>
      </c>
      <c r="I47" s="2" cm="1">
        <f t="array" ref="I47">(PRODUCT(1+F47:H47)^(1/3))-1</f>
        <v>2.833030606478304E-2</v>
      </c>
      <c r="K47" s="110" t="str">
        <f>+'3yr IRR Build Up'!E63</f>
        <v>Europe</v>
      </c>
      <c r="L47" s="110" t="str">
        <f>+'3yr IRR Build Up'!G63</f>
        <v>Res</v>
      </c>
      <c r="M47" s="109">
        <f>+'3yr IRR Build Up'!J63</f>
        <v>3.6900000000000002E-2</v>
      </c>
      <c r="N47" s="109">
        <f t="shared" si="4"/>
        <v>4.19E-2</v>
      </c>
      <c r="O47" s="109">
        <f>+'3yr IRR Build Up'!O63</f>
        <v>2.5000000000000001E-2</v>
      </c>
      <c r="P47" s="109">
        <f>+'3yr IRR Build Up'!P63</f>
        <v>2.9000000000000001E-2</v>
      </c>
      <c r="Q47" s="109">
        <f>+'3yr IRR Build Up'!Q63</f>
        <v>3.1E-2</v>
      </c>
      <c r="R47" s="109" cm="1">
        <f t="array" ref="R47">(PRODUCT(1+O47:Q47)^(1/3))-1</f>
        <v>2.833030606478304E-2</v>
      </c>
      <c r="T47" s="111" t="str">
        <f>+'3yr IRR Build Up'!E63</f>
        <v>Europe</v>
      </c>
      <c r="U47" s="110" t="str">
        <f>+'3yr IRR Build Up'!G63</f>
        <v>Res</v>
      </c>
      <c r="V47" s="109">
        <f>+'3yr IRR Build Up'!J63</f>
        <v>3.6900000000000002E-2</v>
      </c>
      <c r="W47" s="109">
        <f t="shared" si="5"/>
        <v>3.1900000000000005E-2</v>
      </c>
      <c r="X47" s="109">
        <f>+'3yr IRR Build Up'!O63</f>
        <v>2.5000000000000001E-2</v>
      </c>
      <c r="Y47" s="109">
        <f>+'3yr IRR Build Up'!P63</f>
        <v>2.9000000000000001E-2</v>
      </c>
      <c r="Z47" s="109">
        <f>+'3yr IRR Build Up'!Q63</f>
        <v>3.1E-2</v>
      </c>
      <c r="AA47" s="109" cm="1">
        <f t="array" ref="AA47">(PRODUCT(1+X47:Z47)^(1/3))-1</f>
        <v>2.833030606478304E-2</v>
      </c>
      <c r="AC47" s="33">
        <f t="shared" si="0"/>
        <v>41</v>
      </c>
      <c r="AD47" s="3" t="str">
        <f>+'3yr IRR Build Up'!AE63</f>
        <v>Europe</v>
      </c>
      <c r="AE47" s="3" t="str">
        <f>+'3yr IRR Build Up'!AG63</f>
        <v>Res</v>
      </c>
      <c r="AF47" s="109">
        <f>+'3yr IRR Build Up'!J63</f>
        <v>3.6900000000000002E-2</v>
      </c>
      <c r="AG47" s="109">
        <f>+AF47+'3yr IRR Build Up'!AH63</f>
        <v>3.6900000000000002E-2</v>
      </c>
      <c r="AH47" s="109">
        <f>+'3yr IRR Build Up'!O63</f>
        <v>2.5000000000000001E-2</v>
      </c>
      <c r="AI47" s="109">
        <f>+'3yr IRR Build Up'!P63</f>
        <v>2.9000000000000001E-2</v>
      </c>
      <c r="AJ47" s="109">
        <f>+'3yr IRR Build Up'!Q63</f>
        <v>3.1E-2</v>
      </c>
      <c r="AK47" s="109" cm="1">
        <f t="array" ref="AK47">(PRODUCT(1+AH47:AJ47)^(1/3))-1</f>
        <v>2.833030606478304E-2</v>
      </c>
      <c r="AL47" s="165">
        <f t="shared" si="3"/>
        <v>6.6200503640535313E-2</v>
      </c>
    </row>
    <row r="48" spans="1:38" x14ac:dyDescent="0.25">
      <c r="A48">
        <f>+'3yr IRR Build Up'!C64</f>
        <v>42</v>
      </c>
      <c r="B48" t="str">
        <f>+'3yr IRR Build Up'!E64</f>
        <v>Europe</v>
      </c>
      <c r="C48" s="3" t="str">
        <f>+'3yr IRR Build Up'!G64</f>
        <v>Ind</v>
      </c>
      <c r="D48" s="109">
        <f>'3yr IRR Build Up'!J64</f>
        <v>3.9149999999999997E-2</v>
      </c>
      <c r="E48" s="2">
        <f>'3yr IRR Build Up'!N64</f>
        <v>3.8149999999999996E-2</v>
      </c>
      <c r="F48" s="109">
        <f>+'3yr IRR Build Up'!O64</f>
        <v>3.4000000000000002E-2</v>
      </c>
      <c r="G48" s="109">
        <f>+'3yr IRR Build Up'!P64</f>
        <v>3.1E-2</v>
      </c>
      <c r="H48" s="109">
        <f>+'3yr IRR Build Up'!Q64</f>
        <v>2.9000000000000001E-2</v>
      </c>
      <c r="I48" s="2" cm="1">
        <f t="array" ref="I48">(PRODUCT(1+F48:H48)^(1/3))-1</f>
        <v>3.133128700662513E-2</v>
      </c>
      <c r="K48" s="110" t="str">
        <f>+'3yr IRR Build Up'!E64</f>
        <v>Europe</v>
      </c>
      <c r="L48" s="110" t="str">
        <f>+'3yr IRR Build Up'!G64</f>
        <v>Ind</v>
      </c>
      <c r="M48" s="109">
        <f>+'3yr IRR Build Up'!J64</f>
        <v>3.9149999999999997E-2</v>
      </c>
      <c r="N48" s="109">
        <f t="shared" si="4"/>
        <v>4.4149999999999995E-2</v>
      </c>
      <c r="O48" s="109">
        <f>+'3yr IRR Build Up'!O64</f>
        <v>3.4000000000000002E-2</v>
      </c>
      <c r="P48" s="109">
        <f>+'3yr IRR Build Up'!P64</f>
        <v>3.1E-2</v>
      </c>
      <c r="Q48" s="109">
        <f>+'3yr IRR Build Up'!Q64</f>
        <v>2.9000000000000001E-2</v>
      </c>
      <c r="R48" s="109" cm="1">
        <f t="array" ref="R48">(PRODUCT(1+O48:Q48)^(1/3))-1</f>
        <v>3.133128700662513E-2</v>
      </c>
      <c r="T48" s="111" t="str">
        <f>+'3yr IRR Build Up'!E64</f>
        <v>Europe</v>
      </c>
      <c r="U48" s="110" t="str">
        <f>+'3yr IRR Build Up'!G64</f>
        <v>Ind</v>
      </c>
      <c r="V48" s="109">
        <f>+'3yr IRR Build Up'!J64</f>
        <v>3.9149999999999997E-2</v>
      </c>
      <c r="W48" s="109">
        <f t="shared" si="5"/>
        <v>3.415E-2</v>
      </c>
      <c r="X48" s="109">
        <f>+'3yr IRR Build Up'!O64</f>
        <v>3.4000000000000002E-2</v>
      </c>
      <c r="Y48" s="109">
        <f>+'3yr IRR Build Up'!P64</f>
        <v>3.1E-2</v>
      </c>
      <c r="Z48" s="109">
        <f>+'3yr IRR Build Up'!Q64</f>
        <v>2.9000000000000001E-2</v>
      </c>
      <c r="AA48" s="109" cm="1">
        <f t="array" ref="AA48">(PRODUCT(1+X48:Z48)^(1/3))-1</f>
        <v>3.133128700662513E-2</v>
      </c>
      <c r="AC48" s="33">
        <f t="shared" si="0"/>
        <v>42</v>
      </c>
      <c r="AD48" s="3" t="str">
        <f>+'3yr IRR Build Up'!AE64</f>
        <v>Europe</v>
      </c>
      <c r="AE48" s="3" t="str">
        <f>+'3yr IRR Build Up'!AG64</f>
        <v>Ind</v>
      </c>
      <c r="AF48" s="109">
        <f>+'3yr IRR Build Up'!J64</f>
        <v>3.9149999999999997E-2</v>
      </c>
      <c r="AG48" s="109">
        <f>+AF48+'3yr IRR Build Up'!AH64</f>
        <v>3.9149999999999997E-2</v>
      </c>
      <c r="AH48" s="109">
        <f>+'3yr IRR Build Up'!O64</f>
        <v>3.4000000000000002E-2</v>
      </c>
      <c r="AI48" s="109">
        <f>+'3yr IRR Build Up'!P64</f>
        <v>3.1E-2</v>
      </c>
      <c r="AJ48" s="109">
        <f>+'3yr IRR Build Up'!Q64</f>
        <v>2.9000000000000001E-2</v>
      </c>
      <c r="AK48" s="109" cm="1">
        <f t="array" ref="AK48">(PRODUCT(1+AH48:AJ48)^(1/3))-1</f>
        <v>3.133128700662513E-2</v>
      </c>
      <c r="AL48" s="165">
        <f t="shared" si="3"/>
        <v>7.177455865930904E-2</v>
      </c>
    </row>
    <row r="49" spans="1:38" x14ac:dyDescent="0.25">
      <c r="A49">
        <f>+'3yr IRR Build Up'!C65</f>
        <v>43</v>
      </c>
      <c r="B49" t="str">
        <f>+'3yr IRR Build Up'!E65</f>
        <v>Europe</v>
      </c>
      <c r="C49" s="3" t="str">
        <f>+'3yr IRR Build Up'!G65</f>
        <v>Student Housing</v>
      </c>
      <c r="D49" s="109">
        <f>'3yr IRR Build Up'!J65</f>
        <v>4.7300000000000002E-2</v>
      </c>
      <c r="E49" s="2">
        <f>'3yr IRR Build Up'!N65</f>
        <v>4.48E-2</v>
      </c>
      <c r="F49" s="109">
        <f>+'3yr IRR Build Up'!O65</f>
        <v>0.03</v>
      </c>
      <c r="G49" s="109">
        <f>+'3yr IRR Build Up'!P65</f>
        <v>0.03</v>
      </c>
      <c r="H49" s="109">
        <f>+'3yr IRR Build Up'!Q65</f>
        <v>2.5000000000000001E-2</v>
      </c>
      <c r="I49" s="2" cm="1">
        <f t="array" ref="I49">(PRODUCT(1+F49:H49)^(1/3))-1</f>
        <v>2.8330629164966092E-2</v>
      </c>
      <c r="K49" s="110" t="str">
        <f>+'3yr IRR Build Up'!E65</f>
        <v>Europe</v>
      </c>
      <c r="L49" s="110" t="str">
        <f>+'3yr IRR Build Up'!G65</f>
        <v>Student Housing</v>
      </c>
      <c r="M49" s="109">
        <f>+'3yr IRR Build Up'!J65</f>
        <v>4.7300000000000002E-2</v>
      </c>
      <c r="N49" s="109">
        <f t="shared" si="4"/>
        <v>5.2299999999999999E-2</v>
      </c>
      <c r="O49" s="109">
        <f>+'3yr IRR Build Up'!O65</f>
        <v>0.03</v>
      </c>
      <c r="P49" s="109">
        <f>+'3yr IRR Build Up'!P65</f>
        <v>0.03</v>
      </c>
      <c r="Q49" s="109">
        <f>+'3yr IRR Build Up'!Q65</f>
        <v>2.5000000000000001E-2</v>
      </c>
      <c r="R49" s="109" cm="1">
        <f t="array" ref="R49">(PRODUCT(1+O49:Q49)^(1/3))-1</f>
        <v>2.8330629164966092E-2</v>
      </c>
      <c r="T49" s="111" t="str">
        <f>+'3yr IRR Build Up'!E65</f>
        <v>Europe</v>
      </c>
      <c r="U49" s="110" t="str">
        <f>+'3yr IRR Build Up'!G65</f>
        <v>Student Housing</v>
      </c>
      <c r="V49" s="109">
        <f>+'3yr IRR Build Up'!J65</f>
        <v>4.7300000000000002E-2</v>
      </c>
      <c r="W49" s="109">
        <f t="shared" si="5"/>
        <v>4.2300000000000004E-2</v>
      </c>
      <c r="X49" s="109">
        <f>+'3yr IRR Build Up'!O65</f>
        <v>0.03</v>
      </c>
      <c r="Y49" s="109">
        <f>+'3yr IRR Build Up'!P65</f>
        <v>0.03</v>
      </c>
      <c r="Z49" s="109">
        <f>+'3yr IRR Build Up'!Q65</f>
        <v>2.5000000000000001E-2</v>
      </c>
      <c r="AA49" s="109" cm="1">
        <f t="array" ref="AA49">(PRODUCT(1+X49:Z49)^(1/3))-1</f>
        <v>2.8330629164966092E-2</v>
      </c>
      <c r="AC49" s="33">
        <f t="shared" si="0"/>
        <v>43</v>
      </c>
      <c r="AD49" s="3" t="str">
        <f>+'3yr IRR Build Up'!AE65</f>
        <v>Europe</v>
      </c>
      <c r="AE49" s="3" t="str">
        <f>+'3yr IRR Build Up'!AG65</f>
        <v>Student Housing</v>
      </c>
      <c r="AF49" s="109">
        <f>+'3yr IRR Build Up'!J65</f>
        <v>4.7300000000000002E-2</v>
      </c>
      <c r="AG49" s="109">
        <f>+AF49+'3yr IRR Build Up'!AH65</f>
        <v>4.7300000000000002E-2</v>
      </c>
      <c r="AH49" s="109">
        <f>+'3yr IRR Build Up'!O65</f>
        <v>0.03</v>
      </c>
      <c r="AI49" s="109">
        <f>+'3yr IRR Build Up'!P65</f>
        <v>0.03</v>
      </c>
      <c r="AJ49" s="109">
        <f>+'3yr IRR Build Up'!Q65</f>
        <v>2.5000000000000001E-2</v>
      </c>
      <c r="AK49" s="109" cm="1">
        <f t="array" ref="AK49">(PRODUCT(1+AH49:AJ49)^(1/3))-1</f>
        <v>2.8330629164966092E-2</v>
      </c>
      <c r="AL49" s="165">
        <f t="shared" si="3"/>
        <v>7.7050861612421029E-2</v>
      </c>
    </row>
    <row r="50" spans="1:38" x14ac:dyDescent="0.25">
      <c r="A50">
        <f>+'3yr IRR Build Up'!C66</f>
        <v>44</v>
      </c>
      <c r="B50" t="str">
        <f>+'3yr IRR Build Up'!E66</f>
        <v>Europe</v>
      </c>
      <c r="C50" s="3" t="str">
        <f>+'3yr IRR Build Up'!G66</f>
        <v>Life Science</v>
      </c>
      <c r="D50" s="109">
        <f>'3yr IRR Build Up'!J66</f>
        <v>4.4000000000000004E-2</v>
      </c>
      <c r="E50" s="2">
        <f>'3yr IRR Build Up'!N66</f>
        <v>4.4000000000000004E-2</v>
      </c>
      <c r="F50" s="109">
        <f>+'3yr IRR Build Up'!O66</f>
        <v>0.02</v>
      </c>
      <c r="G50" s="109">
        <f>+'3yr IRR Build Up'!P66</f>
        <v>0.02</v>
      </c>
      <c r="H50" s="109">
        <f>+'3yr IRR Build Up'!Q66</f>
        <v>0.02</v>
      </c>
      <c r="I50" s="2" cm="1">
        <f t="array" ref="I50">(PRODUCT(1+F50:H50)^(1/3))-1</f>
        <v>2.0000000000000018E-2</v>
      </c>
      <c r="K50" s="110" t="str">
        <f>+'3yr IRR Build Up'!E66</f>
        <v>Europe</v>
      </c>
      <c r="L50" s="110" t="str">
        <f>+'3yr IRR Build Up'!G66</f>
        <v>Life Science</v>
      </c>
      <c r="M50" s="109">
        <f>+'3yr IRR Build Up'!J66</f>
        <v>4.4000000000000004E-2</v>
      </c>
      <c r="N50" s="109">
        <f t="shared" si="4"/>
        <v>4.9000000000000002E-2</v>
      </c>
      <c r="O50" s="109">
        <f>+'3yr IRR Build Up'!O66</f>
        <v>0.02</v>
      </c>
      <c r="P50" s="109">
        <f>+'3yr IRR Build Up'!P66</f>
        <v>0.02</v>
      </c>
      <c r="Q50" s="109">
        <f>+'3yr IRR Build Up'!Q66</f>
        <v>0.02</v>
      </c>
      <c r="R50" s="109" cm="1">
        <f t="array" ref="R50">(PRODUCT(1+O50:Q50)^(1/3))-1</f>
        <v>2.0000000000000018E-2</v>
      </c>
      <c r="T50" s="111" t="str">
        <f>+'3yr IRR Build Up'!E66</f>
        <v>Europe</v>
      </c>
      <c r="U50" s="110" t="str">
        <f>+'3yr IRR Build Up'!G66</f>
        <v>Life Science</v>
      </c>
      <c r="V50" s="109">
        <f>+'3yr IRR Build Up'!J66</f>
        <v>4.4000000000000004E-2</v>
      </c>
      <c r="W50" s="109">
        <f t="shared" si="5"/>
        <v>3.9000000000000007E-2</v>
      </c>
      <c r="X50" s="109">
        <f>+'3yr IRR Build Up'!O66</f>
        <v>0.02</v>
      </c>
      <c r="Y50" s="109">
        <f>+'3yr IRR Build Up'!P66</f>
        <v>0.02</v>
      </c>
      <c r="Z50" s="109">
        <f>+'3yr IRR Build Up'!Q66</f>
        <v>0.02</v>
      </c>
      <c r="AA50" s="109" cm="1">
        <f t="array" ref="AA50">(PRODUCT(1+X50:Z50)^(1/3))-1</f>
        <v>2.0000000000000018E-2</v>
      </c>
      <c r="AC50" s="33">
        <f t="shared" si="0"/>
        <v>44</v>
      </c>
      <c r="AD50" s="3" t="str">
        <f>+'3yr IRR Build Up'!AE66</f>
        <v>Europe</v>
      </c>
      <c r="AE50" s="3" t="str">
        <f>+'3yr IRR Build Up'!AG66</f>
        <v>Life Science</v>
      </c>
      <c r="AF50" s="109">
        <f>+'3yr IRR Build Up'!J66</f>
        <v>4.4000000000000004E-2</v>
      </c>
      <c r="AG50" s="109">
        <f>+AF50+'3yr IRR Build Up'!AH66</f>
        <v>4.4000000000000004E-2</v>
      </c>
      <c r="AH50" s="109">
        <f>+'3yr IRR Build Up'!O66</f>
        <v>0.02</v>
      </c>
      <c r="AI50" s="109">
        <f>+'3yr IRR Build Up'!P66</f>
        <v>0.02</v>
      </c>
      <c r="AJ50" s="109">
        <f>+'3yr IRR Build Up'!Q66</f>
        <v>0.02</v>
      </c>
      <c r="AK50" s="109" cm="1">
        <f t="array" ref="AK50">(PRODUCT(1+AH50:AJ50)^(1/3))-1</f>
        <v>2.0000000000000018E-2</v>
      </c>
      <c r="AL50" s="165">
        <f t="shared" si="3"/>
        <v>6.4879999998692872E-2</v>
      </c>
    </row>
    <row r="51" spans="1:38" x14ac:dyDescent="0.25">
      <c r="A51">
        <f>+'3yr IRR Build Up'!C67</f>
        <v>45</v>
      </c>
      <c r="B51" t="str">
        <f>+'3yr IRR Build Up'!E67</f>
        <v>Europe</v>
      </c>
      <c r="C51" s="3" t="str">
        <f>+'3yr IRR Build Up'!G67</f>
        <v>Self Storage</v>
      </c>
      <c r="D51" s="109">
        <f>'3yr IRR Build Up'!J67</f>
        <v>4.3200000000000002E-2</v>
      </c>
      <c r="E51" s="2">
        <f>'3yr IRR Build Up'!N67</f>
        <v>4.2200000000000001E-2</v>
      </c>
      <c r="F51" s="109">
        <f>+'3yr IRR Build Up'!O67</f>
        <v>0.02</v>
      </c>
      <c r="G51" s="109">
        <f>+'3yr IRR Build Up'!P67</f>
        <v>0.02</v>
      </c>
      <c r="H51" s="109">
        <f>+'3yr IRR Build Up'!Q67</f>
        <v>2.5000000000000001E-2</v>
      </c>
      <c r="I51" s="2" cm="1">
        <f t="array" ref="I51">(PRODUCT(1+F51:H51)^(1/3))-1</f>
        <v>2.1663950747395688E-2</v>
      </c>
      <c r="K51" s="110" t="str">
        <f>+'3yr IRR Build Up'!E67</f>
        <v>Europe</v>
      </c>
      <c r="L51" s="110" t="str">
        <f>+'3yr IRR Build Up'!G67</f>
        <v>Self Storage</v>
      </c>
      <c r="M51" s="109">
        <f>+'3yr IRR Build Up'!J67</f>
        <v>4.3200000000000002E-2</v>
      </c>
      <c r="N51" s="109">
        <f t="shared" si="4"/>
        <v>4.82E-2</v>
      </c>
      <c r="O51" s="109">
        <f>+'3yr IRR Build Up'!O67</f>
        <v>0.02</v>
      </c>
      <c r="P51" s="109">
        <f>+'3yr IRR Build Up'!P67</f>
        <v>0.02</v>
      </c>
      <c r="Q51" s="109">
        <f>+'3yr IRR Build Up'!Q67</f>
        <v>2.5000000000000001E-2</v>
      </c>
      <c r="R51" s="109" cm="1">
        <f t="array" ref="R51">(PRODUCT(1+O51:Q51)^(1/3))-1</f>
        <v>2.1663950747395688E-2</v>
      </c>
      <c r="T51" s="111" t="str">
        <f>+'3yr IRR Build Up'!E67</f>
        <v>Europe</v>
      </c>
      <c r="U51" s="110" t="str">
        <f>+'3yr IRR Build Up'!G67</f>
        <v>Self Storage</v>
      </c>
      <c r="V51" s="109">
        <f>+'3yr IRR Build Up'!J67</f>
        <v>4.3200000000000002E-2</v>
      </c>
      <c r="W51" s="109">
        <f t="shared" si="5"/>
        <v>3.8200000000000005E-2</v>
      </c>
      <c r="X51" s="109">
        <f>+'3yr IRR Build Up'!O67</f>
        <v>0.02</v>
      </c>
      <c r="Y51" s="109">
        <f>+'3yr IRR Build Up'!P67</f>
        <v>0.02</v>
      </c>
      <c r="Z51" s="109">
        <f>+'3yr IRR Build Up'!Q67</f>
        <v>2.5000000000000001E-2</v>
      </c>
      <c r="AA51" s="109" cm="1">
        <f t="array" ref="AA51">(PRODUCT(1+X51:Z51)^(1/3))-1</f>
        <v>2.1663950747395688E-2</v>
      </c>
      <c r="AC51" s="33">
        <f t="shared" si="0"/>
        <v>45</v>
      </c>
      <c r="AD51" s="3" t="str">
        <f>+'3yr IRR Build Up'!AE67</f>
        <v>Europe</v>
      </c>
      <c r="AE51" s="3" t="str">
        <f>+'3yr IRR Build Up'!AG67</f>
        <v>Self Storage</v>
      </c>
      <c r="AF51" s="109">
        <f>+'3yr IRR Build Up'!J67</f>
        <v>4.3200000000000002E-2</v>
      </c>
      <c r="AG51" s="109">
        <f>+AF51+'3yr IRR Build Up'!AH67</f>
        <v>4.3200000000000002E-2</v>
      </c>
      <c r="AH51" s="109">
        <f>+'3yr IRR Build Up'!O67</f>
        <v>0.02</v>
      </c>
      <c r="AI51" s="109">
        <f>+'3yr IRR Build Up'!P67</f>
        <v>0.02</v>
      </c>
      <c r="AJ51" s="109">
        <f>+'3yr IRR Build Up'!Q67</f>
        <v>2.5000000000000001E-2</v>
      </c>
      <c r="AK51" s="109" cm="1">
        <f t="array" ref="AK51">(PRODUCT(1+AH51:AJ51)^(1/3))-1</f>
        <v>2.1663950747395688E-2</v>
      </c>
      <c r="AL51" s="165">
        <f t="shared" si="3"/>
        <v>6.5726999660198571E-2</v>
      </c>
    </row>
    <row r="52" spans="1:38" x14ac:dyDescent="0.25">
      <c r="A52">
        <f>+'3yr IRR Build Up'!C68</f>
        <v>46</v>
      </c>
      <c r="B52" t="str">
        <f>+'3yr IRR Build Up'!E68</f>
        <v>Europe</v>
      </c>
      <c r="C52" s="3" t="str">
        <f>+'3yr IRR Build Up'!G68</f>
        <v>Healthcare</v>
      </c>
      <c r="D52" s="109">
        <f>'3yr IRR Build Up'!J68</f>
        <v>5.4289999999999998E-2</v>
      </c>
      <c r="E52" s="2">
        <f>'3yr IRR Build Up'!N68</f>
        <v>5.4289999999999998E-2</v>
      </c>
      <c r="F52" s="109">
        <f>+'3yr IRR Build Up'!O68</f>
        <v>1.4999999999999999E-2</v>
      </c>
      <c r="G52" s="109">
        <f>+'3yr IRR Build Up'!P68</f>
        <v>1.4999999999999999E-2</v>
      </c>
      <c r="H52" s="109">
        <f>+'3yr IRR Build Up'!Q68</f>
        <v>1.4999999999999999E-2</v>
      </c>
      <c r="I52" s="2" cm="1">
        <f t="array" ref="I52">(PRODUCT(1+F52:H52)^(1/3))-1</f>
        <v>1.4999999999999902E-2</v>
      </c>
      <c r="K52" s="110" t="str">
        <f>+'3yr IRR Build Up'!E68</f>
        <v>Europe</v>
      </c>
      <c r="L52" s="110" t="str">
        <f>+'3yr IRR Build Up'!G68</f>
        <v>Healthcare</v>
      </c>
      <c r="M52" s="109">
        <f>+'3yr IRR Build Up'!J68</f>
        <v>5.4289999999999998E-2</v>
      </c>
      <c r="N52" s="109">
        <f t="shared" si="4"/>
        <v>5.9289999999999995E-2</v>
      </c>
      <c r="O52" s="109">
        <f>+'3yr IRR Build Up'!O68</f>
        <v>1.4999999999999999E-2</v>
      </c>
      <c r="P52" s="109">
        <f>+'3yr IRR Build Up'!P68</f>
        <v>1.4999999999999999E-2</v>
      </c>
      <c r="Q52" s="109">
        <f>+'3yr IRR Build Up'!Q68</f>
        <v>1.4999999999999999E-2</v>
      </c>
      <c r="R52" s="109" cm="1">
        <f t="array" ref="R52">(PRODUCT(1+O52:Q52)^(1/3))-1</f>
        <v>1.4999999999999902E-2</v>
      </c>
      <c r="T52" s="111" t="str">
        <f>+'3yr IRR Build Up'!E68</f>
        <v>Europe</v>
      </c>
      <c r="U52" s="110" t="str">
        <f>+'3yr IRR Build Up'!G68</f>
        <v>Healthcare</v>
      </c>
      <c r="V52" s="109">
        <f>+'3yr IRR Build Up'!J68</f>
        <v>5.4289999999999998E-2</v>
      </c>
      <c r="W52" s="109">
        <f t="shared" si="5"/>
        <v>4.929E-2</v>
      </c>
      <c r="X52" s="109">
        <f>+'3yr IRR Build Up'!O68</f>
        <v>1.4999999999999999E-2</v>
      </c>
      <c r="Y52" s="109">
        <f>+'3yr IRR Build Up'!P68</f>
        <v>1.4999999999999999E-2</v>
      </c>
      <c r="Z52" s="109">
        <f>+'3yr IRR Build Up'!Q68</f>
        <v>1.4999999999999999E-2</v>
      </c>
      <c r="AA52" s="109" cm="1">
        <f t="array" ref="AA52">(PRODUCT(1+X52:Z52)^(1/3))-1</f>
        <v>1.4999999999999902E-2</v>
      </c>
      <c r="AC52" s="33">
        <f t="shared" si="0"/>
        <v>46</v>
      </c>
      <c r="AD52" s="3" t="str">
        <f>+'3yr IRR Build Up'!AE68</f>
        <v>Europe</v>
      </c>
      <c r="AE52" s="3" t="str">
        <f>+'3yr IRR Build Up'!AG68</f>
        <v>Healthcare</v>
      </c>
      <c r="AF52" s="109">
        <f>+'3yr IRR Build Up'!J68</f>
        <v>5.4289999999999998E-2</v>
      </c>
      <c r="AG52" s="109">
        <f>+AF52+'3yr IRR Build Up'!AH68</f>
        <v>5.4289999999999998E-2</v>
      </c>
      <c r="AH52" s="109">
        <f>+'3yr IRR Build Up'!O68</f>
        <v>1.4999999999999999E-2</v>
      </c>
      <c r="AI52" s="109">
        <f>+'3yr IRR Build Up'!P68</f>
        <v>1.4999999999999999E-2</v>
      </c>
      <c r="AJ52" s="109">
        <f>+'3yr IRR Build Up'!Q68</f>
        <v>1.4999999999999999E-2</v>
      </c>
      <c r="AK52" s="109" cm="1">
        <f t="array" ref="AK52">(PRODUCT(1+AH52:AJ52)^(1/3))-1</f>
        <v>1.4999999999999902E-2</v>
      </c>
      <c r="AL52" s="165">
        <f t="shared" si="3"/>
        <v>7.0104349999653426E-2</v>
      </c>
    </row>
    <row r="53" spans="1:38" x14ac:dyDescent="0.25">
      <c r="A53">
        <f>+'3yr IRR Build Up'!C69</f>
        <v>47</v>
      </c>
      <c r="B53" t="str">
        <f>+'3yr IRR Build Up'!E69</f>
        <v>Europe</v>
      </c>
      <c r="C53" s="3" t="str">
        <f>+'3yr IRR Build Up'!G69</f>
        <v>Data Center</v>
      </c>
      <c r="D53" s="109">
        <f>'3yr IRR Build Up'!J69</f>
        <v>5.0700000000000002E-2</v>
      </c>
      <c r="E53" s="2">
        <f>'3yr IRR Build Up'!N69</f>
        <v>4.82E-2</v>
      </c>
      <c r="F53" s="109">
        <f>+'3yr IRR Build Up'!O69</f>
        <v>0.03</v>
      </c>
      <c r="G53" s="109">
        <f>+'3yr IRR Build Up'!P69</f>
        <v>0.03</v>
      </c>
      <c r="H53" s="109">
        <f>+'3yr IRR Build Up'!Q69</f>
        <v>0.03</v>
      </c>
      <c r="I53" s="2" cm="1">
        <f t="array" ref="I53">(PRODUCT(1+F53:H53)^(1/3))-1</f>
        <v>3.0000000000000027E-2</v>
      </c>
      <c r="K53" s="110" t="str">
        <f>+'3yr IRR Build Up'!E69</f>
        <v>Europe</v>
      </c>
      <c r="L53" s="110" t="str">
        <f>+'3yr IRR Build Up'!G69</f>
        <v>Data Center</v>
      </c>
      <c r="M53" s="109">
        <f>+'3yr IRR Build Up'!J69</f>
        <v>5.0700000000000002E-2</v>
      </c>
      <c r="N53" s="109">
        <f t="shared" si="4"/>
        <v>5.57E-2</v>
      </c>
      <c r="O53" s="109">
        <f>+'3yr IRR Build Up'!O69</f>
        <v>0.03</v>
      </c>
      <c r="P53" s="109">
        <f>+'3yr IRR Build Up'!P69</f>
        <v>0.03</v>
      </c>
      <c r="Q53" s="109">
        <f>+'3yr IRR Build Up'!Q69</f>
        <v>0.03</v>
      </c>
      <c r="R53" s="109" cm="1">
        <f t="array" ref="R53">(PRODUCT(1+O53:Q53)^(1/3))-1</f>
        <v>3.0000000000000027E-2</v>
      </c>
      <c r="T53" s="111" t="str">
        <f>+'3yr IRR Build Up'!E69</f>
        <v>Europe</v>
      </c>
      <c r="U53" s="110" t="str">
        <f>+'3yr IRR Build Up'!G69</f>
        <v>Data Center</v>
      </c>
      <c r="V53" s="109">
        <f>+'3yr IRR Build Up'!J69</f>
        <v>5.0700000000000002E-2</v>
      </c>
      <c r="W53" s="109">
        <f t="shared" si="5"/>
        <v>4.5700000000000005E-2</v>
      </c>
      <c r="X53" s="109">
        <f>+'3yr IRR Build Up'!O69</f>
        <v>0.03</v>
      </c>
      <c r="Y53" s="109">
        <f>+'3yr IRR Build Up'!P69</f>
        <v>0.03</v>
      </c>
      <c r="Z53" s="109">
        <f>+'3yr IRR Build Up'!Q69</f>
        <v>0.03</v>
      </c>
      <c r="AA53" s="109" cm="1">
        <f t="array" ref="AA53">(PRODUCT(1+X53:Z53)^(1/3))-1</f>
        <v>3.0000000000000027E-2</v>
      </c>
      <c r="AC53" s="33">
        <f t="shared" si="0"/>
        <v>47</v>
      </c>
      <c r="AD53" s="3" t="str">
        <f>+'3yr IRR Build Up'!AE69</f>
        <v>Europe</v>
      </c>
      <c r="AE53" s="3" t="str">
        <f>+'3yr IRR Build Up'!AG69</f>
        <v>Data Center</v>
      </c>
      <c r="AF53" s="109">
        <f>+'3yr IRR Build Up'!J69</f>
        <v>5.0700000000000002E-2</v>
      </c>
      <c r="AG53" s="109">
        <f>+AF53+'3yr IRR Build Up'!AH69</f>
        <v>5.0700000000000002E-2</v>
      </c>
      <c r="AH53" s="109">
        <f>+'3yr IRR Build Up'!O69</f>
        <v>0.03</v>
      </c>
      <c r="AI53" s="109">
        <f>+'3yr IRR Build Up'!P69</f>
        <v>0.03</v>
      </c>
      <c r="AJ53" s="109">
        <f>+'3yr IRR Build Up'!Q69</f>
        <v>0.03</v>
      </c>
      <c r="AK53" s="109" cm="1">
        <f t="array" ref="AK53">(PRODUCT(1+AH53:AJ53)^(1/3))-1</f>
        <v>3.0000000000000027E-2</v>
      </c>
      <c r="AL53" s="165">
        <f t="shared" si="3"/>
        <v>8.2220999999993882E-2</v>
      </c>
    </row>
    <row r="54" spans="1:38" x14ac:dyDescent="0.25">
      <c r="A54">
        <f>+'3yr IRR Build Up'!C70</f>
        <v>48</v>
      </c>
      <c r="B54" t="str">
        <f>+'3yr IRR Build Up'!E70</f>
        <v>UK</v>
      </c>
      <c r="C54" s="3" t="str">
        <f>+'3yr IRR Build Up'!G70</f>
        <v>Net Lease</v>
      </c>
      <c r="D54" s="109">
        <f>'3yr IRR Build Up'!J70</f>
        <v>6.3049999999999995E-2</v>
      </c>
      <c r="E54" s="2">
        <f>'3yr IRR Build Up'!N70</f>
        <v>6.4049999999999996E-2</v>
      </c>
      <c r="F54" s="109">
        <f>+'3yr IRR Build Up'!O70</f>
        <v>2.5000000000000001E-2</v>
      </c>
      <c r="G54" s="109">
        <f>+'3yr IRR Build Up'!P70</f>
        <v>0.02</v>
      </c>
      <c r="H54" s="109">
        <f>+'3yr IRR Build Up'!Q70</f>
        <v>0.02</v>
      </c>
      <c r="I54" s="2" cm="1">
        <f t="array" ref="I54">(PRODUCT(1+F54:H54)^(1/3))-1</f>
        <v>2.1663950747395688E-2</v>
      </c>
      <c r="K54" s="110" t="str">
        <f>+'3yr IRR Build Up'!E70</f>
        <v>UK</v>
      </c>
      <c r="L54" s="110" t="str">
        <f>+'3yr IRR Build Up'!G70</f>
        <v>Net Lease</v>
      </c>
      <c r="M54" s="109">
        <f>+'3yr IRR Build Up'!J70</f>
        <v>6.3049999999999995E-2</v>
      </c>
      <c r="N54" s="109">
        <f t="shared" si="4"/>
        <v>6.8049999999999999E-2</v>
      </c>
      <c r="O54" s="109">
        <f>+'3yr IRR Build Up'!O70</f>
        <v>2.5000000000000001E-2</v>
      </c>
      <c r="P54" s="109">
        <f>+'3yr IRR Build Up'!P70</f>
        <v>0.02</v>
      </c>
      <c r="Q54" s="109">
        <f>+'3yr IRR Build Up'!Q70</f>
        <v>0.02</v>
      </c>
      <c r="R54" s="109" cm="1">
        <f t="array" ref="R54">(PRODUCT(1+O54:Q54)^(1/3))-1</f>
        <v>2.1663950747395688E-2</v>
      </c>
      <c r="T54" s="111" t="str">
        <f>+'3yr IRR Build Up'!E70</f>
        <v>UK</v>
      </c>
      <c r="U54" s="110" t="str">
        <f>+'3yr IRR Build Up'!G70</f>
        <v>Net Lease</v>
      </c>
      <c r="V54" s="109">
        <f>+'3yr IRR Build Up'!J70</f>
        <v>6.3049999999999995E-2</v>
      </c>
      <c r="W54" s="109">
        <f t="shared" si="5"/>
        <v>5.8049999999999997E-2</v>
      </c>
      <c r="X54" s="109">
        <f>+'3yr IRR Build Up'!O70</f>
        <v>2.5000000000000001E-2</v>
      </c>
      <c r="Y54" s="109">
        <f>+'3yr IRR Build Up'!P70</f>
        <v>0.02</v>
      </c>
      <c r="Z54" s="109">
        <f>+'3yr IRR Build Up'!Q70</f>
        <v>0.02</v>
      </c>
      <c r="AA54" s="109" cm="1">
        <f t="array" ref="AA54">(PRODUCT(1+X54:Z54)^(1/3))-1</f>
        <v>2.1663950747395688E-2</v>
      </c>
      <c r="AC54" s="33">
        <f t="shared" si="0"/>
        <v>48</v>
      </c>
      <c r="AD54" s="3" t="str">
        <f>+'3yr IRR Build Up'!AE70</f>
        <v>UK</v>
      </c>
      <c r="AE54" s="3" t="str">
        <f>+'3yr IRR Build Up'!AG70</f>
        <v>Net Lease</v>
      </c>
      <c r="AF54" s="109">
        <f>+'3yr IRR Build Up'!J70</f>
        <v>6.3049999999999995E-2</v>
      </c>
      <c r="AG54" s="109">
        <f>+AF54+'3yr IRR Build Up'!AH70</f>
        <v>6.3049999999999995E-2</v>
      </c>
      <c r="AH54" s="109">
        <f>+'3yr IRR Build Up'!O70</f>
        <v>2.5000000000000001E-2</v>
      </c>
      <c r="AI54" s="109">
        <f>+'3yr IRR Build Up'!P70</f>
        <v>0.02</v>
      </c>
      <c r="AJ54" s="109">
        <f>+'3yr IRR Build Up'!Q70</f>
        <v>0.02</v>
      </c>
      <c r="AK54" s="109" cm="1">
        <f t="array" ref="AK54">(PRODUCT(1+AH54:AJ54)^(1/3))-1</f>
        <v>2.1663950747395688E-2</v>
      </c>
      <c r="AL54" s="165">
        <f t="shared" si="3"/>
        <v>8.6189294477860612E-2</v>
      </c>
    </row>
    <row r="55" spans="1:38" x14ac:dyDescent="0.25">
      <c r="A55">
        <f>+'3yr IRR Build Up'!C71</f>
        <v>49</v>
      </c>
      <c r="B55" t="str">
        <f>+'3yr IRR Build Up'!E71</f>
        <v>Europe</v>
      </c>
      <c r="C55" s="3">
        <f>+'3yr IRR Build Up'!G71</f>
        <v>0</v>
      </c>
      <c r="D55" s="109">
        <f>'3yr IRR Build Up'!J71</f>
        <v>0</v>
      </c>
      <c r="E55" s="2">
        <f>'3yr IRR Build Up'!N71</f>
        <v>0</v>
      </c>
      <c r="F55" s="109">
        <f>+'3yr IRR Build Up'!O71</f>
        <v>0</v>
      </c>
      <c r="G55" s="109">
        <f>+'3yr IRR Build Up'!P71</f>
        <v>0</v>
      </c>
      <c r="H55" s="109">
        <f>+'3yr IRR Build Up'!Q71</f>
        <v>0</v>
      </c>
      <c r="I55" s="2" cm="1">
        <f t="array" ref="I55">(PRODUCT(1+F55:H55)^(1/3))-1</f>
        <v>0</v>
      </c>
      <c r="K55" s="110" t="str">
        <f>+'3yr IRR Build Up'!E71</f>
        <v>Europe</v>
      </c>
      <c r="L55" s="110">
        <f>+'3yr IRR Build Up'!G71</f>
        <v>0</v>
      </c>
      <c r="M55" s="109">
        <f>+'3yr IRR Build Up'!J71</f>
        <v>0</v>
      </c>
      <c r="N55" s="109">
        <f t="shared" si="4"/>
        <v>5.0000000000000001E-3</v>
      </c>
      <c r="O55" s="109">
        <f>+'3yr IRR Build Up'!O71</f>
        <v>0</v>
      </c>
      <c r="P55" s="109">
        <f>+'3yr IRR Build Up'!P71</f>
        <v>0</v>
      </c>
      <c r="Q55" s="109">
        <f>+'3yr IRR Build Up'!Q71</f>
        <v>0</v>
      </c>
      <c r="R55" s="109" cm="1">
        <f t="array" ref="R55">(PRODUCT(1+O55:Q55)^(1/3))-1</f>
        <v>0</v>
      </c>
      <c r="T55" s="111" t="str">
        <f>+'3yr IRR Build Up'!E71</f>
        <v>Europe</v>
      </c>
      <c r="U55" s="110">
        <f>+'3yr IRR Build Up'!G71</f>
        <v>0</v>
      </c>
      <c r="V55" s="109">
        <f>+'3yr IRR Build Up'!J71</f>
        <v>0</v>
      </c>
      <c r="W55" s="109">
        <f t="shared" si="5"/>
        <v>-5.0000000000000001E-3</v>
      </c>
      <c r="X55" s="109">
        <f>+'3yr IRR Build Up'!O71</f>
        <v>0</v>
      </c>
      <c r="Y55" s="109">
        <f>+'3yr IRR Build Up'!P71</f>
        <v>0</v>
      </c>
      <c r="Z55" s="109">
        <f>+'3yr IRR Build Up'!Q71</f>
        <v>0</v>
      </c>
      <c r="AA55" s="109" cm="1">
        <f t="array" ref="AA55">(PRODUCT(1+X55:Z55)^(1/3))-1</f>
        <v>0</v>
      </c>
      <c r="AC55" s="33">
        <f t="shared" si="0"/>
        <v>49</v>
      </c>
      <c r="AD55" s="3" t="str">
        <f>+'3yr IRR Build Up'!AE71</f>
        <v>Europe</v>
      </c>
      <c r="AE55" s="3">
        <f>+'3yr IRR Build Up'!AG71</f>
        <v>0</v>
      </c>
      <c r="AF55" s="109">
        <f>+'3yr IRR Build Up'!J71</f>
        <v>0</v>
      </c>
      <c r="AG55" s="109">
        <f>+AF55+'3yr IRR Build Up'!AH71</f>
        <v>0</v>
      </c>
      <c r="AH55" s="109">
        <f>+'3yr IRR Build Up'!O71</f>
        <v>0</v>
      </c>
      <c r="AI55" s="109">
        <f>+'3yr IRR Build Up'!P71</f>
        <v>0</v>
      </c>
      <c r="AJ55" s="109">
        <f>+'3yr IRR Build Up'!Q71</f>
        <v>0</v>
      </c>
      <c r="AK55" s="109" cm="1">
        <f t="array" ref="AK55">(PRODUCT(1+AH55:AJ55)^(1/3))-1</f>
        <v>0</v>
      </c>
      <c r="AL55" s="165" t="str">
        <f t="shared" si="3"/>
        <v>-</v>
      </c>
    </row>
    <row r="56" spans="1:38" x14ac:dyDescent="0.25">
      <c r="A56">
        <f>+'3yr IRR Build Up'!C72</f>
        <v>50</v>
      </c>
      <c r="B56" t="str">
        <f>+'3yr IRR Build Up'!E72</f>
        <v>Europe</v>
      </c>
      <c r="C56" s="3">
        <f>+'3yr IRR Build Up'!G72</f>
        <v>0</v>
      </c>
      <c r="D56" s="109">
        <f>'3yr IRR Build Up'!J72</f>
        <v>0</v>
      </c>
      <c r="E56" s="2">
        <f>'3yr IRR Build Up'!N72</f>
        <v>0</v>
      </c>
      <c r="F56" s="109">
        <f>+'3yr IRR Build Up'!O72</f>
        <v>0</v>
      </c>
      <c r="G56" s="109">
        <f>+'3yr IRR Build Up'!P72</f>
        <v>0</v>
      </c>
      <c r="H56" s="109">
        <f>+'3yr IRR Build Up'!Q72</f>
        <v>0</v>
      </c>
      <c r="I56" s="2" cm="1">
        <f t="array" ref="I56">(PRODUCT(1+F56:H56)^(1/3))-1</f>
        <v>0</v>
      </c>
      <c r="K56" s="110" t="str">
        <f>+'3yr IRR Build Up'!E72</f>
        <v>Europe</v>
      </c>
      <c r="L56" s="110">
        <f>+'3yr IRR Build Up'!G72</f>
        <v>0</v>
      </c>
      <c r="M56" s="109">
        <f>+'3yr IRR Build Up'!J72</f>
        <v>0</v>
      </c>
      <c r="N56" s="109">
        <f t="shared" si="4"/>
        <v>5.0000000000000001E-3</v>
      </c>
      <c r="O56" s="109">
        <f>+'3yr IRR Build Up'!O72</f>
        <v>0</v>
      </c>
      <c r="P56" s="109">
        <f>+'3yr IRR Build Up'!P72</f>
        <v>0</v>
      </c>
      <c r="Q56" s="109">
        <f>+'3yr IRR Build Up'!Q72</f>
        <v>0</v>
      </c>
      <c r="R56" s="109" cm="1">
        <f t="array" ref="R56">(PRODUCT(1+O56:Q56)^(1/3))-1</f>
        <v>0</v>
      </c>
      <c r="T56" s="111" t="str">
        <f>+'3yr IRR Build Up'!E72</f>
        <v>Europe</v>
      </c>
      <c r="U56" s="110">
        <f>+'3yr IRR Build Up'!G72</f>
        <v>0</v>
      </c>
      <c r="V56" s="109">
        <f>+'3yr IRR Build Up'!J72</f>
        <v>0</v>
      </c>
      <c r="W56" s="109">
        <f t="shared" si="5"/>
        <v>-5.0000000000000001E-3</v>
      </c>
      <c r="X56" s="109">
        <f>+'3yr IRR Build Up'!O72</f>
        <v>0</v>
      </c>
      <c r="Y56" s="109">
        <f>+'3yr IRR Build Up'!P72</f>
        <v>0</v>
      </c>
      <c r="Z56" s="109">
        <f>+'3yr IRR Build Up'!Q72</f>
        <v>0</v>
      </c>
      <c r="AA56" s="109" cm="1">
        <f t="array" ref="AA56">(PRODUCT(1+X56:Z56)^(1/3))-1</f>
        <v>0</v>
      </c>
      <c r="AC56" s="33">
        <f t="shared" si="0"/>
        <v>50</v>
      </c>
      <c r="AD56" s="3" t="str">
        <f>+'3yr IRR Build Up'!AE72</f>
        <v>Europe</v>
      </c>
      <c r="AE56" s="3">
        <f>+'3yr IRR Build Up'!AG72</f>
        <v>0</v>
      </c>
      <c r="AF56" s="109">
        <f>+'3yr IRR Build Up'!J72</f>
        <v>0</v>
      </c>
      <c r="AG56" s="109">
        <f>+AF56+'3yr IRR Build Up'!AH72</f>
        <v>0</v>
      </c>
      <c r="AH56" s="109">
        <f>+'3yr IRR Build Up'!O72</f>
        <v>0</v>
      </c>
      <c r="AI56" s="109">
        <f>+'3yr IRR Build Up'!P72</f>
        <v>0</v>
      </c>
      <c r="AJ56" s="109">
        <f>+'3yr IRR Build Up'!Q72</f>
        <v>0</v>
      </c>
      <c r="AK56" s="109" cm="1">
        <f t="array" ref="AK56">(PRODUCT(1+AH56:AJ56)^(1/3))-1</f>
        <v>0</v>
      </c>
      <c r="AL56" s="165" t="str">
        <f t="shared" si="3"/>
        <v>-</v>
      </c>
    </row>
    <row r="57" spans="1:38" x14ac:dyDescent="0.25">
      <c r="A57">
        <f>+'3yr IRR Build Up'!C73</f>
        <v>51</v>
      </c>
      <c r="B57" t="str">
        <f>+'3yr IRR Build Up'!E73</f>
        <v>Europe</v>
      </c>
      <c r="C57" s="3">
        <f>+'3yr IRR Build Up'!G73</f>
        <v>0</v>
      </c>
      <c r="D57" s="109">
        <f>'3yr IRR Build Up'!J73</f>
        <v>0</v>
      </c>
      <c r="E57" s="2">
        <f>'3yr IRR Build Up'!N73</f>
        <v>0</v>
      </c>
      <c r="F57" s="109">
        <f>+'3yr IRR Build Up'!O73</f>
        <v>0</v>
      </c>
      <c r="G57" s="109">
        <f>+'3yr IRR Build Up'!P73</f>
        <v>0</v>
      </c>
      <c r="H57" s="109">
        <f>+'3yr IRR Build Up'!Q73</f>
        <v>0</v>
      </c>
      <c r="I57" s="2" cm="1">
        <f t="array" ref="I57">(PRODUCT(1+F57:H57)^(1/3))-1</f>
        <v>0</v>
      </c>
      <c r="K57" s="110" t="str">
        <f>+'3yr IRR Build Up'!E73</f>
        <v>Europe</v>
      </c>
      <c r="L57" s="110">
        <f>+'3yr IRR Build Up'!G73</f>
        <v>0</v>
      </c>
      <c r="M57" s="109">
        <f>+'3yr IRR Build Up'!J73</f>
        <v>0</v>
      </c>
      <c r="N57" s="109">
        <f t="shared" si="4"/>
        <v>5.0000000000000001E-3</v>
      </c>
      <c r="O57" s="109">
        <f>+'3yr IRR Build Up'!O73</f>
        <v>0</v>
      </c>
      <c r="P57" s="109">
        <f>+'3yr IRR Build Up'!P73</f>
        <v>0</v>
      </c>
      <c r="Q57" s="109">
        <f>+'3yr IRR Build Up'!Q73</f>
        <v>0</v>
      </c>
      <c r="R57" s="109" cm="1">
        <f t="array" ref="R57">(PRODUCT(1+O57:Q57)^(1/3))-1</f>
        <v>0</v>
      </c>
      <c r="T57" s="111" t="str">
        <f>+'3yr IRR Build Up'!E73</f>
        <v>Europe</v>
      </c>
      <c r="U57" s="110">
        <f>+'3yr IRR Build Up'!G73</f>
        <v>0</v>
      </c>
      <c r="V57" s="109">
        <f>+'3yr IRR Build Up'!J73</f>
        <v>0</v>
      </c>
      <c r="W57" s="109">
        <f t="shared" si="5"/>
        <v>-5.0000000000000001E-3</v>
      </c>
      <c r="X57" s="109">
        <f>+'3yr IRR Build Up'!O73</f>
        <v>0</v>
      </c>
      <c r="Y57" s="109">
        <f>+'3yr IRR Build Up'!P73</f>
        <v>0</v>
      </c>
      <c r="Z57" s="109">
        <f>+'3yr IRR Build Up'!Q73</f>
        <v>0</v>
      </c>
      <c r="AA57" s="109" cm="1">
        <f t="array" ref="AA57">(PRODUCT(1+X57:Z57)^(1/3))-1</f>
        <v>0</v>
      </c>
      <c r="AC57" s="33">
        <f t="shared" si="0"/>
        <v>51</v>
      </c>
      <c r="AD57" s="3" t="str">
        <f>+'3yr IRR Build Up'!AE73</f>
        <v>Europe</v>
      </c>
      <c r="AE57" s="3">
        <f>+'3yr IRR Build Up'!AG73</f>
        <v>0</v>
      </c>
      <c r="AF57" s="109">
        <f>+'3yr IRR Build Up'!J73</f>
        <v>0</v>
      </c>
      <c r="AG57" s="109">
        <f>+AF57+'3yr IRR Build Up'!AH73</f>
        <v>0</v>
      </c>
      <c r="AH57" s="109">
        <f>+'3yr IRR Build Up'!O73</f>
        <v>0</v>
      </c>
      <c r="AI57" s="109">
        <f>+'3yr IRR Build Up'!P73</f>
        <v>0</v>
      </c>
      <c r="AJ57" s="109">
        <f>+'3yr IRR Build Up'!Q73</f>
        <v>0</v>
      </c>
      <c r="AK57" s="109" cm="1">
        <f t="array" ref="AK57">(PRODUCT(1+AH57:AJ57)^(1/3))-1</f>
        <v>0</v>
      </c>
      <c r="AL57" s="165" t="str">
        <f t="shared" si="3"/>
        <v>-</v>
      </c>
    </row>
    <row r="58" spans="1:38" x14ac:dyDescent="0.25">
      <c r="A58">
        <f>+'3yr IRR Build Up'!C74</f>
        <v>52</v>
      </c>
      <c r="B58" t="str">
        <f>+'3yr IRR Build Up'!E74</f>
        <v>Europe</v>
      </c>
      <c r="C58" s="3">
        <f>+'3yr IRR Build Up'!G74</f>
        <v>0</v>
      </c>
      <c r="D58" s="109">
        <f>'3yr IRR Build Up'!J74</f>
        <v>0</v>
      </c>
      <c r="E58" s="2">
        <f>'3yr IRR Build Up'!N74</f>
        <v>0</v>
      </c>
      <c r="F58" s="109">
        <f>+'3yr IRR Build Up'!O74</f>
        <v>0</v>
      </c>
      <c r="G58" s="109">
        <f>+'3yr IRR Build Up'!P74</f>
        <v>0</v>
      </c>
      <c r="H58" s="109">
        <f>+'3yr IRR Build Up'!Q74</f>
        <v>0</v>
      </c>
      <c r="I58" s="2" cm="1">
        <f t="array" ref="I58">(PRODUCT(1+F58:H58)^(1/3))-1</f>
        <v>0</v>
      </c>
      <c r="K58" s="110" t="str">
        <f>+'3yr IRR Build Up'!E74</f>
        <v>Europe</v>
      </c>
      <c r="L58" s="110">
        <f>+'3yr IRR Build Up'!G74</f>
        <v>0</v>
      </c>
      <c r="M58" s="109">
        <f>+'3yr IRR Build Up'!J74</f>
        <v>0</v>
      </c>
      <c r="N58" s="109">
        <f t="shared" si="4"/>
        <v>5.0000000000000001E-3</v>
      </c>
      <c r="O58" s="109">
        <f>+'3yr IRR Build Up'!O74</f>
        <v>0</v>
      </c>
      <c r="P58" s="109">
        <f>+'3yr IRR Build Up'!P74</f>
        <v>0</v>
      </c>
      <c r="Q58" s="109">
        <f>+'3yr IRR Build Up'!Q74</f>
        <v>0</v>
      </c>
      <c r="R58" s="109" cm="1">
        <f t="array" ref="R58">(PRODUCT(1+O58:Q58)^(1/3))-1</f>
        <v>0</v>
      </c>
      <c r="T58" s="111" t="str">
        <f>+'3yr IRR Build Up'!E74</f>
        <v>Europe</v>
      </c>
      <c r="U58" s="110">
        <f>+'3yr IRR Build Up'!G74</f>
        <v>0</v>
      </c>
      <c r="V58" s="109">
        <f>+'3yr IRR Build Up'!J74</f>
        <v>0</v>
      </c>
      <c r="W58" s="109">
        <f t="shared" si="5"/>
        <v>-5.0000000000000001E-3</v>
      </c>
      <c r="X58" s="109">
        <f>+'3yr IRR Build Up'!O74</f>
        <v>0</v>
      </c>
      <c r="Y58" s="109">
        <f>+'3yr IRR Build Up'!P74</f>
        <v>0</v>
      </c>
      <c r="Z58" s="109">
        <f>+'3yr IRR Build Up'!Q74</f>
        <v>0</v>
      </c>
      <c r="AA58" s="109" cm="1">
        <f t="array" ref="AA58">(PRODUCT(1+X58:Z58)^(1/3))-1</f>
        <v>0</v>
      </c>
      <c r="AC58" s="33">
        <f t="shared" si="0"/>
        <v>52</v>
      </c>
      <c r="AD58" s="3" t="str">
        <f>+'3yr IRR Build Up'!AE74</f>
        <v>Europe</v>
      </c>
      <c r="AE58" s="3">
        <f>+'3yr IRR Build Up'!AG74</f>
        <v>0</v>
      </c>
      <c r="AF58" s="109">
        <f>+'3yr IRR Build Up'!J74</f>
        <v>0</v>
      </c>
      <c r="AG58" s="109">
        <f>+AF58+'3yr IRR Build Up'!AH74</f>
        <v>0</v>
      </c>
      <c r="AH58" s="109">
        <f>+'3yr IRR Build Up'!O74</f>
        <v>0</v>
      </c>
      <c r="AI58" s="109">
        <f>+'3yr IRR Build Up'!P74</f>
        <v>0</v>
      </c>
      <c r="AJ58" s="109">
        <f>+'3yr IRR Build Up'!Q74</f>
        <v>0</v>
      </c>
      <c r="AK58" s="109" cm="1">
        <f t="array" ref="AK58">(PRODUCT(1+AH58:AJ58)^(1/3))-1</f>
        <v>0</v>
      </c>
      <c r="AL58" s="165" t="str">
        <f t="shared" si="3"/>
        <v>-</v>
      </c>
    </row>
    <row r="59" spans="1:38" x14ac:dyDescent="0.25">
      <c r="A59">
        <f>+'3yr IRR Build Up'!C75</f>
        <v>53</v>
      </c>
      <c r="B59" t="str">
        <f>+'3yr IRR Build Up'!E75</f>
        <v>Europe</v>
      </c>
      <c r="C59" s="3">
        <f>+'3yr IRR Build Up'!G75</f>
        <v>0</v>
      </c>
      <c r="D59" s="109">
        <f>'3yr IRR Build Up'!J75</f>
        <v>0</v>
      </c>
      <c r="E59" s="2">
        <f>'3yr IRR Build Up'!N75</f>
        <v>0</v>
      </c>
      <c r="F59" s="109">
        <f>+'3yr IRR Build Up'!O75</f>
        <v>0</v>
      </c>
      <c r="G59" s="109">
        <f>+'3yr IRR Build Up'!P75</f>
        <v>0</v>
      </c>
      <c r="H59" s="109">
        <f>+'3yr IRR Build Up'!Q75</f>
        <v>0</v>
      </c>
      <c r="I59" s="2" cm="1">
        <f t="array" ref="I59">(PRODUCT(1+F59:H59)^(1/3))-1</f>
        <v>0</v>
      </c>
      <c r="K59" s="110" t="str">
        <f>+'3yr IRR Build Up'!E75</f>
        <v>Europe</v>
      </c>
      <c r="L59" s="110">
        <f>+'3yr IRR Build Up'!G75</f>
        <v>0</v>
      </c>
      <c r="M59" s="109">
        <f>+'3yr IRR Build Up'!J75</f>
        <v>0</v>
      </c>
      <c r="N59" s="109">
        <f t="shared" si="4"/>
        <v>5.0000000000000001E-3</v>
      </c>
      <c r="O59" s="109">
        <f>+'3yr IRR Build Up'!O75</f>
        <v>0</v>
      </c>
      <c r="P59" s="109">
        <f>+'3yr IRR Build Up'!P75</f>
        <v>0</v>
      </c>
      <c r="Q59" s="109">
        <f>+'3yr IRR Build Up'!Q75</f>
        <v>0</v>
      </c>
      <c r="R59" s="109" cm="1">
        <f t="array" ref="R59">(PRODUCT(1+O59:Q59)^(1/3))-1</f>
        <v>0</v>
      </c>
      <c r="T59" s="111" t="str">
        <f>+'3yr IRR Build Up'!E75</f>
        <v>Europe</v>
      </c>
      <c r="U59" s="110">
        <f>+'3yr IRR Build Up'!G75</f>
        <v>0</v>
      </c>
      <c r="V59" s="109">
        <f>+'3yr IRR Build Up'!J75</f>
        <v>0</v>
      </c>
      <c r="W59" s="109">
        <f t="shared" si="5"/>
        <v>-5.0000000000000001E-3</v>
      </c>
      <c r="X59" s="109">
        <f>+'3yr IRR Build Up'!O75</f>
        <v>0</v>
      </c>
      <c r="Y59" s="109">
        <f>+'3yr IRR Build Up'!P75</f>
        <v>0</v>
      </c>
      <c r="Z59" s="109">
        <f>+'3yr IRR Build Up'!Q75</f>
        <v>0</v>
      </c>
      <c r="AA59" s="109" cm="1">
        <f t="array" ref="AA59">(PRODUCT(1+X59:Z59)^(1/3))-1</f>
        <v>0</v>
      </c>
      <c r="AC59" s="33">
        <f t="shared" si="0"/>
        <v>53</v>
      </c>
      <c r="AD59" s="3" t="str">
        <f>+'3yr IRR Build Up'!AE75</f>
        <v>Europe</v>
      </c>
      <c r="AE59" s="3">
        <f>+'3yr IRR Build Up'!AG75</f>
        <v>0</v>
      </c>
      <c r="AF59" s="109">
        <f>+'3yr IRR Build Up'!J75</f>
        <v>0</v>
      </c>
      <c r="AG59" s="109">
        <f>+AF59+'3yr IRR Build Up'!AH75</f>
        <v>0</v>
      </c>
      <c r="AH59" s="109">
        <f>+'3yr IRR Build Up'!O75</f>
        <v>0</v>
      </c>
      <c r="AI59" s="109">
        <f>+'3yr IRR Build Up'!P75</f>
        <v>0</v>
      </c>
      <c r="AJ59" s="109">
        <f>+'3yr IRR Build Up'!Q75</f>
        <v>0</v>
      </c>
      <c r="AK59" s="109" cm="1">
        <f t="array" ref="AK59">(PRODUCT(1+AH59:AJ59)^(1/3))-1</f>
        <v>0</v>
      </c>
      <c r="AL59" s="165" t="str">
        <f t="shared" si="3"/>
        <v>-</v>
      </c>
    </row>
    <row r="60" spans="1:38" x14ac:dyDescent="0.25">
      <c r="A60">
        <f>+'3yr IRR Build Up'!C76</f>
        <v>54</v>
      </c>
      <c r="B60" t="str">
        <f>+'3yr IRR Build Up'!E76</f>
        <v>Europe</v>
      </c>
      <c r="C60" s="3">
        <f>+'3yr IRR Build Up'!G76</f>
        <v>0</v>
      </c>
      <c r="D60" s="109">
        <f>'3yr IRR Build Up'!J76</f>
        <v>0</v>
      </c>
      <c r="E60" s="2">
        <f>'3yr IRR Build Up'!N76</f>
        <v>0</v>
      </c>
      <c r="F60" s="109">
        <f>+'3yr IRR Build Up'!O76</f>
        <v>0</v>
      </c>
      <c r="G60" s="109">
        <f>+'3yr IRR Build Up'!P76</f>
        <v>0</v>
      </c>
      <c r="H60" s="109">
        <f>+'3yr IRR Build Up'!Q76</f>
        <v>0</v>
      </c>
      <c r="I60" s="2" cm="1">
        <f t="array" ref="I60">(PRODUCT(1+F60:H60)^(1/3))-1</f>
        <v>0</v>
      </c>
      <c r="K60" s="110" t="str">
        <f>+'3yr IRR Build Up'!E76</f>
        <v>Europe</v>
      </c>
      <c r="L60" s="110">
        <f>+'3yr IRR Build Up'!G76</f>
        <v>0</v>
      </c>
      <c r="M60" s="109">
        <f>+'3yr IRR Build Up'!J76</f>
        <v>0</v>
      </c>
      <c r="N60" s="109">
        <f t="shared" si="4"/>
        <v>5.0000000000000001E-3</v>
      </c>
      <c r="O60" s="109">
        <f>+'3yr IRR Build Up'!O76</f>
        <v>0</v>
      </c>
      <c r="P60" s="109">
        <f>+'3yr IRR Build Up'!P76</f>
        <v>0</v>
      </c>
      <c r="Q60" s="109">
        <f>+'3yr IRR Build Up'!Q76</f>
        <v>0</v>
      </c>
      <c r="R60" s="109" cm="1">
        <f t="array" ref="R60">(PRODUCT(1+O60:Q60)^(1/3))-1</f>
        <v>0</v>
      </c>
      <c r="T60" s="111" t="str">
        <f>+'3yr IRR Build Up'!E76</f>
        <v>Europe</v>
      </c>
      <c r="U60" s="110">
        <f>+'3yr IRR Build Up'!G76</f>
        <v>0</v>
      </c>
      <c r="V60" s="109">
        <f>+'3yr IRR Build Up'!J76</f>
        <v>0</v>
      </c>
      <c r="W60" s="109">
        <f t="shared" si="5"/>
        <v>-5.0000000000000001E-3</v>
      </c>
      <c r="X60" s="109">
        <f>+'3yr IRR Build Up'!O76</f>
        <v>0</v>
      </c>
      <c r="Y60" s="109">
        <f>+'3yr IRR Build Up'!P76</f>
        <v>0</v>
      </c>
      <c r="Z60" s="109">
        <f>+'3yr IRR Build Up'!Q76</f>
        <v>0</v>
      </c>
      <c r="AA60" s="109" cm="1">
        <f t="array" ref="AA60">(PRODUCT(1+X60:Z60)^(1/3))-1</f>
        <v>0</v>
      </c>
      <c r="AC60" s="33">
        <f t="shared" si="0"/>
        <v>54</v>
      </c>
      <c r="AD60" s="3" t="str">
        <f>+'3yr IRR Build Up'!AE76</f>
        <v>Europe</v>
      </c>
      <c r="AE60" s="3">
        <f>+'3yr IRR Build Up'!AG76</f>
        <v>0</v>
      </c>
      <c r="AF60" s="109">
        <f>+'3yr IRR Build Up'!J76</f>
        <v>0</v>
      </c>
      <c r="AG60" s="109">
        <f>+AF60+'3yr IRR Build Up'!AH76</f>
        <v>0</v>
      </c>
      <c r="AH60" s="109">
        <f>+'3yr IRR Build Up'!O76</f>
        <v>0</v>
      </c>
      <c r="AI60" s="109">
        <f>+'3yr IRR Build Up'!P76</f>
        <v>0</v>
      </c>
      <c r="AJ60" s="109">
        <f>+'3yr IRR Build Up'!Q76</f>
        <v>0</v>
      </c>
      <c r="AK60" s="109" cm="1">
        <f t="array" ref="AK60">(PRODUCT(1+AH60:AJ60)^(1/3))-1</f>
        <v>0</v>
      </c>
      <c r="AL60" s="165" t="str">
        <f t="shared" si="3"/>
        <v>-</v>
      </c>
    </row>
    <row r="61" spans="1:38" x14ac:dyDescent="0.25">
      <c r="A61">
        <f>+'3yr IRR Build Up'!C77</f>
        <v>55</v>
      </c>
      <c r="B61" t="str">
        <f>+'3yr IRR Build Up'!E77</f>
        <v>Europe</v>
      </c>
      <c r="C61" s="3">
        <f>+'3yr IRR Build Up'!G77</f>
        <v>0</v>
      </c>
      <c r="D61" s="109">
        <f>'3yr IRR Build Up'!J77</f>
        <v>0</v>
      </c>
      <c r="E61" s="2">
        <f>'3yr IRR Build Up'!N77</f>
        <v>0</v>
      </c>
      <c r="F61" s="109">
        <f>+'3yr IRR Build Up'!O77</f>
        <v>0</v>
      </c>
      <c r="G61" s="109">
        <f>+'3yr IRR Build Up'!P77</f>
        <v>0</v>
      </c>
      <c r="H61" s="109">
        <f>+'3yr IRR Build Up'!Q77</f>
        <v>0</v>
      </c>
      <c r="I61" s="2" cm="1">
        <f t="array" ref="I61">(PRODUCT(1+F61:H61)^(1/3))-1</f>
        <v>0</v>
      </c>
      <c r="K61" s="110" t="str">
        <f>+'3yr IRR Build Up'!E77</f>
        <v>Europe</v>
      </c>
      <c r="L61" s="110">
        <f>+'3yr IRR Build Up'!G77</f>
        <v>0</v>
      </c>
      <c r="M61" s="109">
        <f>+'3yr IRR Build Up'!J77</f>
        <v>0</v>
      </c>
      <c r="N61" s="109">
        <f t="shared" si="4"/>
        <v>5.0000000000000001E-3</v>
      </c>
      <c r="O61" s="109">
        <f>+'3yr IRR Build Up'!O77</f>
        <v>0</v>
      </c>
      <c r="P61" s="109">
        <f>+'3yr IRR Build Up'!P77</f>
        <v>0</v>
      </c>
      <c r="Q61" s="109">
        <f>+'3yr IRR Build Up'!Q77</f>
        <v>0</v>
      </c>
      <c r="R61" s="109" cm="1">
        <f t="array" ref="R61">(PRODUCT(1+O61:Q61)^(1/3))-1</f>
        <v>0</v>
      </c>
      <c r="T61" s="111" t="str">
        <f>+'3yr IRR Build Up'!E77</f>
        <v>Europe</v>
      </c>
      <c r="U61" s="110">
        <f>+'3yr IRR Build Up'!G77</f>
        <v>0</v>
      </c>
      <c r="V61" s="109">
        <f>+'3yr IRR Build Up'!J77</f>
        <v>0</v>
      </c>
      <c r="W61" s="109">
        <f t="shared" si="5"/>
        <v>-5.0000000000000001E-3</v>
      </c>
      <c r="X61" s="109">
        <f>+'3yr IRR Build Up'!O77</f>
        <v>0</v>
      </c>
      <c r="Y61" s="109">
        <f>+'3yr IRR Build Up'!P77</f>
        <v>0</v>
      </c>
      <c r="Z61" s="109">
        <f>+'3yr IRR Build Up'!Q77</f>
        <v>0</v>
      </c>
      <c r="AA61" s="109" cm="1">
        <f t="array" ref="AA61">(PRODUCT(1+X61:Z61)^(1/3))-1</f>
        <v>0</v>
      </c>
      <c r="AC61" s="33">
        <f t="shared" si="0"/>
        <v>55</v>
      </c>
      <c r="AD61" s="3" t="str">
        <f>+'3yr IRR Build Up'!AE77</f>
        <v>Europe</v>
      </c>
      <c r="AE61" s="3">
        <f>+'3yr IRR Build Up'!AG77</f>
        <v>0</v>
      </c>
      <c r="AF61" s="109">
        <f>+'3yr IRR Build Up'!J77</f>
        <v>0</v>
      </c>
      <c r="AG61" s="109">
        <f>+AF61+'3yr IRR Build Up'!AH77</f>
        <v>0</v>
      </c>
      <c r="AH61" s="109">
        <f>+'3yr IRR Build Up'!O77</f>
        <v>0</v>
      </c>
      <c r="AI61" s="109">
        <f>+'3yr IRR Build Up'!P77</f>
        <v>0</v>
      </c>
      <c r="AJ61" s="109">
        <f>+'3yr IRR Build Up'!Q77</f>
        <v>0</v>
      </c>
      <c r="AK61" s="109" cm="1">
        <f t="array" ref="AK61">(PRODUCT(1+AH61:AJ61)^(1/3))-1</f>
        <v>0</v>
      </c>
      <c r="AL61" s="165" t="str">
        <f t="shared" si="3"/>
        <v>-</v>
      </c>
    </row>
    <row r="62" spans="1:38" x14ac:dyDescent="0.25">
      <c r="A62">
        <f>+'3yr IRR Build Up'!C78</f>
        <v>56</v>
      </c>
      <c r="B62" t="str">
        <f>+'3yr IRR Build Up'!E78</f>
        <v>Europe</v>
      </c>
      <c r="C62" s="3">
        <f>+'3yr IRR Build Up'!G78</f>
        <v>0</v>
      </c>
      <c r="D62" s="109">
        <f>'3yr IRR Build Up'!J78</f>
        <v>0</v>
      </c>
      <c r="E62" s="2">
        <f>'3yr IRR Build Up'!N78</f>
        <v>0</v>
      </c>
      <c r="F62" s="109">
        <f>+'3yr IRR Build Up'!O78</f>
        <v>0</v>
      </c>
      <c r="G62" s="109">
        <f>+'3yr IRR Build Up'!P78</f>
        <v>0</v>
      </c>
      <c r="H62" s="109">
        <f>+'3yr IRR Build Up'!Q78</f>
        <v>0</v>
      </c>
      <c r="I62" s="2" cm="1">
        <f t="array" ref="I62">(PRODUCT(1+F62:H62)^(1/3))-1</f>
        <v>0</v>
      </c>
      <c r="K62" s="110" t="str">
        <f>+'3yr IRR Build Up'!E78</f>
        <v>Europe</v>
      </c>
      <c r="L62" s="110">
        <f>+'3yr IRR Build Up'!G78</f>
        <v>0</v>
      </c>
      <c r="M62" s="109">
        <f>+'3yr IRR Build Up'!J78</f>
        <v>0</v>
      </c>
      <c r="N62" s="109">
        <f t="shared" si="4"/>
        <v>5.0000000000000001E-3</v>
      </c>
      <c r="O62" s="109">
        <f>+'3yr IRR Build Up'!O78</f>
        <v>0</v>
      </c>
      <c r="P62" s="109">
        <f>+'3yr IRR Build Up'!P78</f>
        <v>0</v>
      </c>
      <c r="Q62" s="109">
        <f>+'3yr IRR Build Up'!Q78</f>
        <v>0</v>
      </c>
      <c r="R62" s="109" cm="1">
        <f t="array" ref="R62">(PRODUCT(1+O62:Q62)^(1/3))-1</f>
        <v>0</v>
      </c>
      <c r="T62" s="111" t="str">
        <f>+'3yr IRR Build Up'!E78</f>
        <v>Europe</v>
      </c>
      <c r="U62" s="110">
        <f>+'3yr IRR Build Up'!G78</f>
        <v>0</v>
      </c>
      <c r="V62" s="109">
        <f>+'3yr IRR Build Up'!J78</f>
        <v>0</v>
      </c>
      <c r="W62" s="109">
        <f t="shared" si="5"/>
        <v>-5.0000000000000001E-3</v>
      </c>
      <c r="X62" s="109">
        <f>+'3yr IRR Build Up'!O78</f>
        <v>0</v>
      </c>
      <c r="Y62" s="109">
        <f>+'3yr IRR Build Up'!P78</f>
        <v>0</v>
      </c>
      <c r="Z62" s="109">
        <f>+'3yr IRR Build Up'!Q78</f>
        <v>0</v>
      </c>
      <c r="AA62" s="109" cm="1">
        <f t="array" ref="AA62">(PRODUCT(1+X62:Z62)^(1/3))-1</f>
        <v>0</v>
      </c>
      <c r="AC62" s="33">
        <f t="shared" si="0"/>
        <v>56</v>
      </c>
      <c r="AD62" s="3" t="str">
        <f>+'3yr IRR Build Up'!AE78</f>
        <v>Europe</v>
      </c>
      <c r="AE62" s="3">
        <f>+'3yr IRR Build Up'!AG78</f>
        <v>0</v>
      </c>
      <c r="AF62" s="109">
        <f>+'3yr IRR Build Up'!J78</f>
        <v>0</v>
      </c>
      <c r="AG62" s="109">
        <f>+AF62+'3yr IRR Build Up'!AH78</f>
        <v>0</v>
      </c>
      <c r="AH62" s="109">
        <f>+'3yr IRR Build Up'!O78</f>
        <v>0</v>
      </c>
      <c r="AI62" s="109">
        <f>+'3yr IRR Build Up'!P78</f>
        <v>0</v>
      </c>
      <c r="AJ62" s="109">
        <f>+'3yr IRR Build Up'!Q78</f>
        <v>0</v>
      </c>
      <c r="AK62" s="109" cm="1">
        <f t="array" ref="AK62">(PRODUCT(1+AH62:AJ62)^(1/3))-1</f>
        <v>0</v>
      </c>
      <c r="AL62" s="165" t="str">
        <f t="shared" si="3"/>
        <v>-</v>
      </c>
    </row>
    <row r="63" spans="1:38" x14ac:dyDescent="0.25">
      <c r="A63">
        <f>+'3yr IRR Build Up'!C79</f>
        <v>57</v>
      </c>
      <c r="B63" t="str">
        <f>+'3yr IRR Build Up'!E79</f>
        <v>Europe</v>
      </c>
      <c r="C63" s="3">
        <f>+'3yr IRR Build Up'!G79</f>
        <v>0</v>
      </c>
      <c r="D63" s="109">
        <f>'3yr IRR Build Up'!J79</f>
        <v>0</v>
      </c>
      <c r="E63" s="2">
        <f>'3yr IRR Build Up'!N79</f>
        <v>0</v>
      </c>
      <c r="F63" s="109">
        <f>+'3yr IRR Build Up'!O79</f>
        <v>0</v>
      </c>
      <c r="G63" s="109">
        <f>+'3yr IRR Build Up'!P79</f>
        <v>0</v>
      </c>
      <c r="H63" s="109">
        <f>+'3yr IRR Build Up'!Q79</f>
        <v>0</v>
      </c>
      <c r="I63" s="2" cm="1">
        <f t="array" ref="I63">(PRODUCT(1+F63:H63)^(1/3))-1</f>
        <v>0</v>
      </c>
      <c r="K63" s="110" t="str">
        <f>+'3yr IRR Build Up'!E79</f>
        <v>Europe</v>
      </c>
      <c r="L63" s="110">
        <f>+'3yr IRR Build Up'!G79</f>
        <v>0</v>
      </c>
      <c r="M63" s="109">
        <f>+'3yr IRR Build Up'!J79</f>
        <v>0</v>
      </c>
      <c r="N63" s="109">
        <f t="shared" si="4"/>
        <v>5.0000000000000001E-3</v>
      </c>
      <c r="O63" s="109">
        <f>+'3yr IRR Build Up'!O79</f>
        <v>0</v>
      </c>
      <c r="P63" s="109">
        <f>+'3yr IRR Build Up'!P79</f>
        <v>0</v>
      </c>
      <c r="Q63" s="109">
        <f>+'3yr IRR Build Up'!Q79</f>
        <v>0</v>
      </c>
      <c r="R63" s="109" cm="1">
        <f t="array" ref="R63">(PRODUCT(1+O63:Q63)^(1/3))-1</f>
        <v>0</v>
      </c>
      <c r="T63" s="111" t="str">
        <f>+'3yr IRR Build Up'!E79</f>
        <v>Europe</v>
      </c>
      <c r="U63" s="110">
        <f>+'3yr IRR Build Up'!G79</f>
        <v>0</v>
      </c>
      <c r="V63" s="109">
        <f>+'3yr IRR Build Up'!J79</f>
        <v>0</v>
      </c>
      <c r="W63" s="109">
        <f t="shared" si="5"/>
        <v>-5.0000000000000001E-3</v>
      </c>
      <c r="X63" s="109">
        <f>+'3yr IRR Build Up'!O79</f>
        <v>0</v>
      </c>
      <c r="Y63" s="109">
        <f>+'3yr IRR Build Up'!P79</f>
        <v>0</v>
      </c>
      <c r="Z63" s="109">
        <f>+'3yr IRR Build Up'!Q79</f>
        <v>0</v>
      </c>
      <c r="AA63" s="109" cm="1">
        <f t="array" ref="AA63">(PRODUCT(1+X63:Z63)^(1/3))-1</f>
        <v>0</v>
      </c>
      <c r="AC63" s="33">
        <f t="shared" si="0"/>
        <v>57</v>
      </c>
      <c r="AD63" s="3" t="str">
        <f>+'3yr IRR Build Up'!AE79</f>
        <v>Europe</v>
      </c>
      <c r="AE63" s="3">
        <f>+'3yr IRR Build Up'!AG79</f>
        <v>0</v>
      </c>
      <c r="AF63" s="109">
        <f>+'3yr IRR Build Up'!J79</f>
        <v>0</v>
      </c>
      <c r="AG63" s="109">
        <f>+AF63+'3yr IRR Build Up'!AH79</f>
        <v>0</v>
      </c>
      <c r="AH63" s="109">
        <f>+'3yr IRR Build Up'!O79</f>
        <v>0</v>
      </c>
      <c r="AI63" s="109">
        <f>+'3yr IRR Build Up'!P79</f>
        <v>0</v>
      </c>
      <c r="AJ63" s="109">
        <f>+'3yr IRR Build Up'!Q79</f>
        <v>0</v>
      </c>
      <c r="AK63" s="109" cm="1">
        <f t="array" ref="AK63">(PRODUCT(1+AH63:AJ63)^(1/3))-1</f>
        <v>0</v>
      </c>
      <c r="AL63" s="165" t="str">
        <f t="shared" si="3"/>
        <v>-</v>
      </c>
    </row>
    <row r="64" spans="1:38" x14ac:dyDescent="0.25">
      <c r="A64">
        <f>+'3yr IRR Build Up'!C80</f>
        <v>58</v>
      </c>
      <c r="B64" t="str">
        <f>+'3yr IRR Build Up'!E80</f>
        <v>Europe</v>
      </c>
      <c r="C64" s="3">
        <f>+'3yr IRR Build Up'!G80</f>
        <v>0</v>
      </c>
      <c r="D64" s="109">
        <f>'3yr IRR Build Up'!J80</f>
        <v>0</v>
      </c>
      <c r="E64" s="2">
        <f>'3yr IRR Build Up'!N80</f>
        <v>0</v>
      </c>
      <c r="F64" s="109">
        <f>+'3yr IRR Build Up'!O80</f>
        <v>0</v>
      </c>
      <c r="G64" s="109">
        <f>+'3yr IRR Build Up'!P80</f>
        <v>0</v>
      </c>
      <c r="H64" s="109">
        <f>+'3yr IRR Build Up'!Q80</f>
        <v>0</v>
      </c>
      <c r="I64" s="2" cm="1">
        <f t="array" ref="I64">(PRODUCT(1+F64:H64)^(1/3))-1</f>
        <v>0</v>
      </c>
      <c r="K64" s="110" t="str">
        <f>+'3yr IRR Build Up'!E80</f>
        <v>Europe</v>
      </c>
      <c r="L64" s="110">
        <f>+'3yr IRR Build Up'!G80</f>
        <v>0</v>
      </c>
      <c r="M64" s="109">
        <f>+'3yr IRR Build Up'!J80</f>
        <v>0</v>
      </c>
      <c r="N64" s="109">
        <f t="shared" si="4"/>
        <v>5.0000000000000001E-3</v>
      </c>
      <c r="O64" s="109">
        <f>+'3yr IRR Build Up'!O80</f>
        <v>0</v>
      </c>
      <c r="P64" s="109">
        <f>+'3yr IRR Build Up'!P80</f>
        <v>0</v>
      </c>
      <c r="Q64" s="109">
        <f>+'3yr IRR Build Up'!Q80</f>
        <v>0</v>
      </c>
      <c r="R64" s="109" cm="1">
        <f t="array" ref="R64">(PRODUCT(1+O64:Q64)^(1/3))-1</f>
        <v>0</v>
      </c>
      <c r="T64" s="111" t="str">
        <f>+'3yr IRR Build Up'!E80</f>
        <v>Europe</v>
      </c>
      <c r="U64" s="110">
        <f>+'3yr IRR Build Up'!G80</f>
        <v>0</v>
      </c>
      <c r="V64" s="109">
        <f>+'3yr IRR Build Up'!J80</f>
        <v>0</v>
      </c>
      <c r="W64" s="109">
        <f t="shared" si="5"/>
        <v>-5.0000000000000001E-3</v>
      </c>
      <c r="X64" s="109">
        <f>+'3yr IRR Build Up'!O80</f>
        <v>0</v>
      </c>
      <c r="Y64" s="109">
        <f>+'3yr IRR Build Up'!P80</f>
        <v>0</v>
      </c>
      <c r="Z64" s="109">
        <f>+'3yr IRR Build Up'!Q80</f>
        <v>0</v>
      </c>
      <c r="AA64" s="109" cm="1">
        <f t="array" ref="AA64">(PRODUCT(1+X64:Z64)^(1/3))-1</f>
        <v>0</v>
      </c>
      <c r="AC64" s="33">
        <f t="shared" si="0"/>
        <v>58</v>
      </c>
      <c r="AD64" s="3" t="str">
        <f>+'3yr IRR Build Up'!AE80</f>
        <v>Europe</v>
      </c>
      <c r="AE64" s="3">
        <f>+'3yr IRR Build Up'!AG80</f>
        <v>0</v>
      </c>
      <c r="AF64" s="109">
        <f>+'3yr IRR Build Up'!J80</f>
        <v>0</v>
      </c>
      <c r="AG64" s="109">
        <f>+AF64+'3yr IRR Build Up'!AH80</f>
        <v>0</v>
      </c>
      <c r="AH64" s="109">
        <f>+'3yr IRR Build Up'!O80</f>
        <v>0</v>
      </c>
      <c r="AI64" s="109">
        <f>+'3yr IRR Build Up'!P80</f>
        <v>0</v>
      </c>
      <c r="AJ64" s="109">
        <f>+'3yr IRR Build Up'!Q80</f>
        <v>0</v>
      </c>
      <c r="AK64" s="109" cm="1">
        <f t="array" ref="AK64">(PRODUCT(1+AH64:AJ64)^(1/3))-1</f>
        <v>0</v>
      </c>
      <c r="AL64" s="165" t="str">
        <f t="shared" si="3"/>
        <v>-</v>
      </c>
    </row>
    <row r="65" spans="1:38" x14ac:dyDescent="0.25">
      <c r="A65">
        <f>+'3yr IRR Build Up'!C81</f>
        <v>59</v>
      </c>
      <c r="B65" t="str">
        <f>+'3yr IRR Build Up'!E81</f>
        <v>Europe</v>
      </c>
      <c r="C65" s="3">
        <f>+'3yr IRR Build Up'!G81</f>
        <v>0</v>
      </c>
      <c r="D65" s="109">
        <f>'3yr IRR Build Up'!J81</f>
        <v>0</v>
      </c>
      <c r="E65" s="2">
        <f>'3yr IRR Build Up'!N81</f>
        <v>0</v>
      </c>
      <c r="F65" s="109">
        <f>+'3yr IRR Build Up'!O81</f>
        <v>0</v>
      </c>
      <c r="G65" s="109">
        <f>+'3yr IRR Build Up'!P81</f>
        <v>0</v>
      </c>
      <c r="H65" s="109">
        <f>+'3yr IRR Build Up'!Q81</f>
        <v>0</v>
      </c>
      <c r="I65" s="2" cm="1">
        <f t="array" ref="I65">(PRODUCT(1+F65:H65)^(1/3))-1</f>
        <v>0</v>
      </c>
      <c r="K65" s="110" t="str">
        <f>+'3yr IRR Build Up'!E81</f>
        <v>Europe</v>
      </c>
      <c r="L65" s="110">
        <f>+'3yr IRR Build Up'!G81</f>
        <v>0</v>
      </c>
      <c r="M65" s="109">
        <f>+'3yr IRR Build Up'!J81</f>
        <v>0</v>
      </c>
      <c r="N65" s="109">
        <f t="shared" si="4"/>
        <v>5.0000000000000001E-3</v>
      </c>
      <c r="O65" s="109">
        <f>+'3yr IRR Build Up'!O81</f>
        <v>0</v>
      </c>
      <c r="P65" s="109">
        <f>+'3yr IRR Build Up'!P81</f>
        <v>0</v>
      </c>
      <c r="Q65" s="109">
        <f>+'3yr IRR Build Up'!Q81</f>
        <v>0</v>
      </c>
      <c r="R65" s="109" cm="1">
        <f t="array" ref="R65">(PRODUCT(1+O65:Q65)^(1/3))-1</f>
        <v>0</v>
      </c>
      <c r="T65" s="111" t="str">
        <f>+'3yr IRR Build Up'!E81</f>
        <v>Europe</v>
      </c>
      <c r="U65" s="110">
        <f>+'3yr IRR Build Up'!G81</f>
        <v>0</v>
      </c>
      <c r="V65" s="109">
        <f>+'3yr IRR Build Up'!J81</f>
        <v>0</v>
      </c>
      <c r="W65" s="109">
        <f t="shared" si="5"/>
        <v>-5.0000000000000001E-3</v>
      </c>
      <c r="X65" s="109">
        <f>+'3yr IRR Build Up'!O81</f>
        <v>0</v>
      </c>
      <c r="Y65" s="109">
        <f>+'3yr IRR Build Up'!P81</f>
        <v>0</v>
      </c>
      <c r="Z65" s="109">
        <f>+'3yr IRR Build Up'!Q81</f>
        <v>0</v>
      </c>
      <c r="AA65" s="109" cm="1">
        <f t="array" ref="AA65">(PRODUCT(1+X65:Z65)^(1/3))-1</f>
        <v>0</v>
      </c>
      <c r="AC65" s="33">
        <f t="shared" si="0"/>
        <v>59</v>
      </c>
      <c r="AD65" s="3" t="str">
        <f>+'3yr IRR Build Up'!AE81</f>
        <v>Europe</v>
      </c>
      <c r="AE65" s="3">
        <f>+'3yr IRR Build Up'!AG81</f>
        <v>0</v>
      </c>
      <c r="AF65" s="109">
        <f>+'3yr IRR Build Up'!J81</f>
        <v>0</v>
      </c>
      <c r="AG65" s="109">
        <f>+AF65+'3yr IRR Build Up'!AH81</f>
        <v>0</v>
      </c>
      <c r="AH65" s="109">
        <f>+'3yr IRR Build Up'!O81</f>
        <v>0</v>
      </c>
      <c r="AI65" s="109">
        <f>+'3yr IRR Build Up'!P81</f>
        <v>0</v>
      </c>
      <c r="AJ65" s="109">
        <f>+'3yr IRR Build Up'!Q81</f>
        <v>0</v>
      </c>
      <c r="AK65" s="109" cm="1">
        <f t="array" ref="AK65">(PRODUCT(1+AH65:AJ65)^(1/3))-1</f>
        <v>0</v>
      </c>
      <c r="AL65" s="165" t="str">
        <f t="shared" si="3"/>
        <v>-</v>
      </c>
    </row>
    <row r="66" spans="1:38" x14ac:dyDescent="0.25">
      <c r="A66">
        <f>+'3yr IRR Build Up'!C82</f>
        <v>60</v>
      </c>
      <c r="B66" t="str">
        <f>+'3yr IRR Build Up'!E82</f>
        <v>Europe</v>
      </c>
      <c r="C66" s="3">
        <f>+'3yr IRR Build Up'!G82</f>
        <v>0</v>
      </c>
      <c r="D66" s="109">
        <f>'3yr IRR Build Up'!J82</f>
        <v>0</v>
      </c>
      <c r="E66" s="2">
        <f>'3yr IRR Build Up'!N82</f>
        <v>0</v>
      </c>
      <c r="F66" s="109">
        <f>+'3yr IRR Build Up'!O82</f>
        <v>0</v>
      </c>
      <c r="G66" s="109">
        <f>+'3yr IRR Build Up'!P82</f>
        <v>0</v>
      </c>
      <c r="H66" s="109">
        <f>+'3yr IRR Build Up'!Q82</f>
        <v>0</v>
      </c>
      <c r="I66" s="2" cm="1">
        <f t="array" ref="I66">(PRODUCT(1+F66:H66)^(1/3))-1</f>
        <v>0</v>
      </c>
      <c r="K66" s="110" t="str">
        <f>+'3yr IRR Build Up'!E82</f>
        <v>Europe</v>
      </c>
      <c r="L66" s="110">
        <f>+'3yr IRR Build Up'!G82</f>
        <v>0</v>
      </c>
      <c r="M66" s="109">
        <f>+'3yr IRR Build Up'!J82</f>
        <v>0</v>
      </c>
      <c r="N66" s="109">
        <f t="shared" si="4"/>
        <v>5.0000000000000001E-3</v>
      </c>
      <c r="O66" s="109">
        <f>+'3yr IRR Build Up'!O82</f>
        <v>0</v>
      </c>
      <c r="P66" s="109">
        <f>+'3yr IRR Build Up'!P82</f>
        <v>0</v>
      </c>
      <c r="Q66" s="109">
        <f>+'3yr IRR Build Up'!Q82</f>
        <v>0</v>
      </c>
      <c r="R66" s="109" cm="1">
        <f t="array" ref="R66">(PRODUCT(1+O66:Q66)^(1/3))-1</f>
        <v>0</v>
      </c>
      <c r="T66" s="111" t="str">
        <f>+'3yr IRR Build Up'!E82</f>
        <v>Europe</v>
      </c>
      <c r="U66" s="110">
        <f>+'3yr IRR Build Up'!G82</f>
        <v>0</v>
      </c>
      <c r="V66" s="109">
        <f>+'3yr IRR Build Up'!J82</f>
        <v>0</v>
      </c>
      <c r="W66" s="109">
        <f t="shared" si="5"/>
        <v>-5.0000000000000001E-3</v>
      </c>
      <c r="X66" s="109">
        <f>+'3yr IRR Build Up'!O82</f>
        <v>0</v>
      </c>
      <c r="Y66" s="109">
        <f>+'3yr IRR Build Up'!P82</f>
        <v>0</v>
      </c>
      <c r="Z66" s="109">
        <f>+'3yr IRR Build Up'!Q82</f>
        <v>0</v>
      </c>
      <c r="AA66" s="109" cm="1">
        <f t="array" ref="AA66">(PRODUCT(1+X66:Z66)^(1/3))-1</f>
        <v>0</v>
      </c>
      <c r="AC66" s="33">
        <f t="shared" si="0"/>
        <v>60</v>
      </c>
      <c r="AD66" s="3" t="str">
        <f>+'3yr IRR Build Up'!AE82</f>
        <v>Europe</v>
      </c>
      <c r="AE66" s="3">
        <f>+'3yr IRR Build Up'!AG82</f>
        <v>0</v>
      </c>
      <c r="AF66" s="109">
        <f>+'3yr IRR Build Up'!J82</f>
        <v>0</v>
      </c>
      <c r="AG66" s="109">
        <f>+AF66+'3yr IRR Build Up'!AH82</f>
        <v>0</v>
      </c>
      <c r="AH66" s="109">
        <f>+'3yr IRR Build Up'!O82</f>
        <v>0</v>
      </c>
      <c r="AI66" s="109">
        <f>+'3yr IRR Build Up'!P82</f>
        <v>0</v>
      </c>
      <c r="AJ66" s="109">
        <f>+'3yr IRR Build Up'!Q82</f>
        <v>0</v>
      </c>
      <c r="AK66" s="109" cm="1">
        <f t="array" ref="AK66">(PRODUCT(1+AH66:AJ66)^(1/3))-1</f>
        <v>0</v>
      </c>
      <c r="AL66" s="165" t="str">
        <f t="shared" si="3"/>
        <v>-</v>
      </c>
    </row>
    <row r="67" spans="1:38" x14ac:dyDescent="0.25">
      <c r="A67">
        <f>+'3yr IRR Build Up'!C83</f>
        <v>61</v>
      </c>
      <c r="B67" t="str">
        <f>+'3yr IRR Build Up'!E83</f>
        <v>Australia</v>
      </c>
      <c r="C67" s="3" t="str">
        <f>+'3yr IRR Build Up'!G83</f>
        <v>Industrial</v>
      </c>
      <c r="D67" s="109">
        <f>'3yr IRR Build Up'!J83</f>
        <v>4.9015999999999997E-2</v>
      </c>
      <c r="E67" s="2">
        <f>'3yr IRR Build Up'!N83</f>
        <v>4.9015999999999997E-2</v>
      </c>
      <c r="F67" s="109">
        <f>+'3yr IRR Build Up'!O83</f>
        <v>0.03</v>
      </c>
      <c r="G67" s="109">
        <f>+'3yr IRR Build Up'!P83</f>
        <v>3.5000000000000003E-2</v>
      </c>
      <c r="H67" s="109">
        <f>+'3yr IRR Build Up'!Q83</f>
        <v>3.2500000000000001E-2</v>
      </c>
      <c r="I67" s="2" cm="1">
        <f t="array" ref="I67">(PRODUCT(1+F67:H67)^(1/3))-1</f>
        <v>3.2497982239801715E-2</v>
      </c>
      <c r="K67" s="110" t="str">
        <f>+'3yr IRR Build Up'!E83</f>
        <v>Australia</v>
      </c>
      <c r="L67" s="110" t="str">
        <f>+'3yr IRR Build Up'!G83</f>
        <v>Industrial</v>
      </c>
      <c r="M67" s="109">
        <f>+'3yr IRR Build Up'!J83</f>
        <v>4.9015999999999997E-2</v>
      </c>
      <c r="N67" s="109">
        <f t="shared" si="4"/>
        <v>5.4015999999999995E-2</v>
      </c>
      <c r="O67" s="109">
        <f>+'3yr IRR Build Up'!O83</f>
        <v>0.03</v>
      </c>
      <c r="P67" s="109">
        <f>+'3yr IRR Build Up'!P83</f>
        <v>3.5000000000000003E-2</v>
      </c>
      <c r="Q67" s="109">
        <f>+'3yr IRR Build Up'!Q83</f>
        <v>3.2500000000000001E-2</v>
      </c>
      <c r="R67" s="109" cm="1">
        <f t="array" ref="R67">(PRODUCT(1+O67:Q67)^(1/3))-1</f>
        <v>3.2497982239801715E-2</v>
      </c>
      <c r="T67" s="111" t="str">
        <f>+'3yr IRR Build Up'!E83</f>
        <v>Australia</v>
      </c>
      <c r="U67" s="110" t="str">
        <f>+'3yr IRR Build Up'!G83</f>
        <v>Industrial</v>
      </c>
      <c r="V67" s="109">
        <f>+'3yr IRR Build Up'!J83</f>
        <v>4.9015999999999997E-2</v>
      </c>
      <c r="W67" s="109">
        <f t="shared" si="5"/>
        <v>4.4016E-2</v>
      </c>
      <c r="X67" s="109">
        <f>+'3yr IRR Build Up'!O83</f>
        <v>0.03</v>
      </c>
      <c r="Y67" s="109">
        <f>+'3yr IRR Build Up'!P83</f>
        <v>3.5000000000000003E-2</v>
      </c>
      <c r="Z67" s="109">
        <f>+'3yr IRR Build Up'!Q83</f>
        <v>3.2500000000000001E-2</v>
      </c>
      <c r="AA67" s="109" cm="1">
        <f t="array" ref="AA67">(PRODUCT(1+X67:Z67)^(1/3))-1</f>
        <v>3.2497982239801715E-2</v>
      </c>
      <c r="AC67" s="33">
        <f t="shared" si="0"/>
        <v>61</v>
      </c>
      <c r="AD67" s="3" t="str">
        <f>+'3yr IRR Build Up'!AE83</f>
        <v>Australia</v>
      </c>
      <c r="AE67" s="3" t="str">
        <f>+'3yr IRR Build Up'!AG83</f>
        <v>Industrial</v>
      </c>
      <c r="AF67" s="109">
        <f>+'3yr IRR Build Up'!J83</f>
        <v>4.9015999999999997E-2</v>
      </c>
      <c r="AG67" s="109">
        <f>+AF67+'3yr IRR Build Up'!AH83</f>
        <v>4.9015999999999997E-2</v>
      </c>
      <c r="AH67" s="109">
        <f>+'3yr IRR Build Up'!O83</f>
        <v>0.03</v>
      </c>
      <c r="AI67" s="109">
        <f>+'3yr IRR Build Up'!P83</f>
        <v>3.5000000000000003E-2</v>
      </c>
      <c r="AJ67" s="109">
        <f>+'3yr IRR Build Up'!Q83</f>
        <v>3.2500000000000001E-2</v>
      </c>
      <c r="AK67" s="109" cm="1">
        <f t="array" ref="AK67">(PRODUCT(1+AH67:AJ67)^(1/3))-1</f>
        <v>3.2497982239801715E-2</v>
      </c>
      <c r="AL67" s="165">
        <f t="shared" si="3"/>
        <v>8.3064090469614715E-2</v>
      </c>
    </row>
    <row r="68" spans="1:38" x14ac:dyDescent="0.25">
      <c r="A68">
        <f>+'3yr IRR Build Up'!C84</f>
        <v>62</v>
      </c>
      <c r="B68" t="str">
        <f>+'3yr IRR Build Up'!E84</f>
        <v>Australia</v>
      </c>
      <c r="C68" s="3" t="str">
        <f>+'3yr IRR Build Up'!G84</f>
        <v>Industrial</v>
      </c>
      <c r="D68" s="109">
        <f>'3yr IRR Build Up'!J84</f>
        <v>4.9544000000000005E-2</v>
      </c>
      <c r="E68" s="2">
        <f>'3yr IRR Build Up'!N84</f>
        <v>4.9544000000000005E-2</v>
      </c>
      <c r="F68" s="109">
        <f>+'3yr IRR Build Up'!O84</f>
        <v>0.03</v>
      </c>
      <c r="G68" s="109">
        <f>+'3yr IRR Build Up'!P84</f>
        <v>0.03</v>
      </c>
      <c r="H68" s="109">
        <f>+'3yr IRR Build Up'!Q84</f>
        <v>2.5000000000000001E-2</v>
      </c>
      <c r="I68" s="2" cm="1">
        <f t="array" ref="I68">(PRODUCT(1+F68:H68)^(1/3))-1</f>
        <v>2.8330629164966092E-2</v>
      </c>
      <c r="K68" s="110" t="str">
        <f>+'3yr IRR Build Up'!E84</f>
        <v>Australia</v>
      </c>
      <c r="L68" s="110" t="str">
        <f>+'3yr IRR Build Up'!G84</f>
        <v>Industrial</v>
      </c>
      <c r="M68" s="109">
        <f>+'3yr IRR Build Up'!J84</f>
        <v>4.9544000000000005E-2</v>
      </c>
      <c r="N68" s="109">
        <f t="shared" si="4"/>
        <v>5.4544000000000002E-2</v>
      </c>
      <c r="O68" s="109">
        <f>+'3yr IRR Build Up'!O84</f>
        <v>0.03</v>
      </c>
      <c r="P68" s="109">
        <f>+'3yr IRR Build Up'!P84</f>
        <v>0.03</v>
      </c>
      <c r="Q68" s="109">
        <f>+'3yr IRR Build Up'!Q84</f>
        <v>2.5000000000000001E-2</v>
      </c>
      <c r="R68" s="109" cm="1">
        <f t="array" ref="R68">(PRODUCT(1+O68:Q68)^(1/3))-1</f>
        <v>2.8330629164966092E-2</v>
      </c>
      <c r="T68" s="111" t="str">
        <f>+'3yr IRR Build Up'!E84</f>
        <v>Australia</v>
      </c>
      <c r="U68" s="110" t="str">
        <f>+'3yr IRR Build Up'!G84</f>
        <v>Industrial</v>
      </c>
      <c r="V68" s="109">
        <f>+'3yr IRR Build Up'!J84</f>
        <v>4.9544000000000005E-2</v>
      </c>
      <c r="W68" s="109">
        <f t="shared" si="5"/>
        <v>4.4544000000000007E-2</v>
      </c>
      <c r="X68" s="109">
        <f>+'3yr IRR Build Up'!O84</f>
        <v>0.03</v>
      </c>
      <c r="Y68" s="109">
        <f>+'3yr IRR Build Up'!P84</f>
        <v>0.03</v>
      </c>
      <c r="Z68" s="109">
        <f>+'3yr IRR Build Up'!Q84</f>
        <v>2.5000000000000001E-2</v>
      </c>
      <c r="AA68" s="109" cm="1">
        <f t="array" ref="AA68">(PRODUCT(1+X68:Z68)^(1/3))-1</f>
        <v>2.8330629164966092E-2</v>
      </c>
      <c r="AC68" s="33">
        <f t="shared" si="0"/>
        <v>62</v>
      </c>
      <c r="AD68" s="3" t="str">
        <f>+'3yr IRR Build Up'!AE84</f>
        <v>Australia</v>
      </c>
      <c r="AE68" s="3" t="str">
        <f>+'3yr IRR Build Up'!AG84</f>
        <v>Industrial</v>
      </c>
      <c r="AF68" s="109">
        <f>+'3yr IRR Build Up'!J84</f>
        <v>4.9544000000000005E-2</v>
      </c>
      <c r="AG68" s="109">
        <f>+AF68+'3yr IRR Build Up'!AH84</f>
        <v>4.9544000000000005E-2</v>
      </c>
      <c r="AH68" s="109">
        <f>+'3yr IRR Build Up'!O84</f>
        <v>0.03</v>
      </c>
      <c r="AI68" s="109">
        <f>+'3yr IRR Build Up'!P84</f>
        <v>0.03</v>
      </c>
      <c r="AJ68" s="109">
        <f>+'3yr IRR Build Up'!Q84</f>
        <v>2.5000000000000001E-2</v>
      </c>
      <c r="AK68" s="109" cm="1">
        <f t="array" ref="AK68">(PRODUCT(1+AH68:AJ68)^(1/3))-1</f>
        <v>2.8330629164966092E-2</v>
      </c>
      <c r="AL68" s="165">
        <f t="shared" si="3"/>
        <v>7.9362296318776782E-2</v>
      </c>
    </row>
    <row r="69" spans="1:38" x14ac:dyDescent="0.25">
      <c r="A69">
        <f>+'3yr IRR Build Up'!C85</f>
        <v>63</v>
      </c>
      <c r="B69" t="str">
        <f>+'3yr IRR Build Up'!E85</f>
        <v>Australia</v>
      </c>
      <c r="C69" s="3" t="str">
        <f>+'3yr IRR Build Up'!G85</f>
        <v>Industrial</v>
      </c>
      <c r="D69" s="109">
        <f>'3yr IRR Build Up'!J85</f>
        <v>5.0599999999999999E-2</v>
      </c>
      <c r="E69" s="2">
        <f>'3yr IRR Build Up'!N85</f>
        <v>5.0599999999999999E-2</v>
      </c>
      <c r="F69" s="109">
        <f>+'3yr IRR Build Up'!O85</f>
        <v>2.5000000000000001E-2</v>
      </c>
      <c r="G69" s="109">
        <f>+'3yr IRR Build Up'!P85</f>
        <v>2.5000000000000001E-2</v>
      </c>
      <c r="H69" s="109">
        <f>+'3yr IRR Build Up'!Q85</f>
        <v>2.5000000000000001E-2</v>
      </c>
      <c r="I69" s="2" cm="1">
        <f t="array" ref="I69">(PRODUCT(1+F69:H69)^(1/3))-1</f>
        <v>2.4999999999999911E-2</v>
      </c>
      <c r="K69" s="110" t="str">
        <f>+'3yr IRR Build Up'!E85</f>
        <v>Australia</v>
      </c>
      <c r="L69" s="110" t="str">
        <f>+'3yr IRR Build Up'!G85</f>
        <v>Industrial</v>
      </c>
      <c r="M69" s="109">
        <f>+'3yr IRR Build Up'!J85</f>
        <v>5.0599999999999999E-2</v>
      </c>
      <c r="N69" s="109">
        <f t="shared" si="4"/>
        <v>5.5599999999999997E-2</v>
      </c>
      <c r="O69" s="109">
        <f>+'3yr IRR Build Up'!O85</f>
        <v>2.5000000000000001E-2</v>
      </c>
      <c r="P69" s="109">
        <f>+'3yr IRR Build Up'!P85</f>
        <v>2.5000000000000001E-2</v>
      </c>
      <c r="Q69" s="109">
        <f>+'3yr IRR Build Up'!Q85</f>
        <v>2.5000000000000001E-2</v>
      </c>
      <c r="R69" s="109" cm="1">
        <f t="array" ref="R69">(PRODUCT(1+O69:Q69)^(1/3))-1</f>
        <v>2.4999999999999911E-2</v>
      </c>
      <c r="T69" s="111" t="str">
        <f>+'3yr IRR Build Up'!E85</f>
        <v>Australia</v>
      </c>
      <c r="U69" s="110" t="str">
        <f>+'3yr IRR Build Up'!G85</f>
        <v>Industrial</v>
      </c>
      <c r="V69" s="109">
        <f>+'3yr IRR Build Up'!J85</f>
        <v>5.0599999999999999E-2</v>
      </c>
      <c r="W69" s="109">
        <f t="shared" si="5"/>
        <v>4.5600000000000002E-2</v>
      </c>
      <c r="X69" s="109">
        <f>+'3yr IRR Build Up'!O85</f>
        <v>2.5000000000000001E-2</v>
      </c>
      <c r="Y69" s="109">
        <f>+'3yr IRR Build Up'!P85</f>
        <v>2.5000000000000001E-2</v>
      </c>
      <c r="Z69" s="109">
        <f>+'3yr IRR Build Up'!Q85</f>
        <v>2.5000000000000001E-2</v>
      </c>
      <c r="AA69" s="109" cm="1">
        <f t="array" ref="AA69">(PRODUCT(1+X69:Z69)^(1/3))-1</f>
        <v>2.4999999999999911E-2</v>
      </c>
      <c r="AC69" s="33">
        <f t="shared" si="0"/>
        <v>63</v>
      </c>
      <c r="AD69" s="3" t="str">
        <f>+'3yr IRR Build Up'!AE85</f>
        <v>Australia</v>
      </c>
      <c r="AE69" s="3" t="str">
        <f>+'3yr IRR Build Up'!AG85</f>
        <v>Industrial</v>
      </c>
      <c r="AF69" s="109">
        <f>+'3yr IRR Build Up'!J85</f>
        <v>5.0599999999999999E-2</v>
      </c>
      <c r="AG69" s="109">
        <f>+AF69+'3yr IRR Build Up'!AH85</f>
        <v>5.0599999999999999E-2</v>
      </c>
      <c r="AH69" s="109">
        <f>+'3yr IRR Build Up'!O85</f>
        <v>2.5000000000000001E-2</v>
      </c>
      <c r="AI69" s="109">
        <f>+'3yr IRR Build Up'!P85</f>
        <v>2.5000000000000001E-2</v>
      </c>
      <c r="AJ69" s="109">
        <f>+'3yr IRR Build Up'!Q85</f>
        <v>2.5000000000000001E-2</v>
      </c>
      <c r="AK69" s="109" cm="1">
        <f t="array" ref="AK69">(PRODUCT(1+AH69:AJ69)^(1/3))-1</f>
        <v>2.4999999999999911E-2</v>
      </c>
      <c r="AL69" s="165">
        <f t="shared" si="3"/>
        <v>7.686499999995311E-2</v>
      </c>
    </row>
    <row r="70" spans="1:38" x14ac:dyDescent="0.25">
      <c r="A70">
        <f>+'3yr IRR Build Up'!C86</f>
        <v>64</v>
      </c>
      <c r="B70">
        <f>+'3yr IRR Build Up'!E86</f>
        <v>0</v>
      </c>
      <c r="C70" s="3">
        <f>+'3yr IRR Build Up'!G86</f>
        <v>0</v>
      </c>
      <c r="D70" s="109">
        <f>'3yr IRR Build Up'!J86</f>
        <v>0</v>
      </c>
      <c r="E70" s="2">
        <f>'3yr IRR Build Up'!N86</f>
        <v>0</v>
      </c>
      <c r="F70" s="109">
        <f>+'3yr IRR Build Up'!O86</f>
        <v>0</v>
      </c>
      <c r="G70" s="109">
        <f>+'3yr IRR Build Up'!P86</f>
        <v>0</v>
      </c>
      <c r="H70" s="109">
        <f>+'3yr IRR Build Up'!Q86</f>
        <v>0</v>
      </c>
      <c r="I70" s="2" cm="1">
        <f t="array" ref="I70">(PRODUCT(1+F70:H70)^(1/3))-1</f>
        <v>0</v>
      </c>
      <c r="K70" s="110">
        <f>+'3yr IRR Build Up'!E86</f>
        <v>0</v>
      </c>
      <c r="L70" s="110">
        <f>+'3yr IRR Build Up'!G86</f>
        <v>0</v>
      </c>
      <c r="M70" s="109">
        <f>+'3yr IRR Build Up'!J86</f>
        <v>0</v>
      </c>
      <c r="N70" s="109">
        <f t="shared" si="4"/>
        <v>5.0000000000000001E-3</v>
      </c>
      <c r="O70" s="109">
        <f>+'3yr IRR Build Up'!O86</f>
        <v>0</v>
      </c>
      <c r="P70" s="109">
        <f>+'3yr IRR Build Up'!P86</f>
        <v>0</v>
      </c>
      <c r="Q70" s="109">
        <f>+'3yr IRR Build Up'!Q86</f>
        <v>0</v>
      </c>
      <c r="R70" s="109" cm="1">
        <f t="array" ref="R70">(PRODUCT(1+O70:Q70)^(1/3))-1</f>
        <v>0</v>
      </c>
      <c r="T70" s="111">
        <f>+'3yr IRR Build Up'!E86</f>
        <v>0</v>
      </c>
      <c r="U70" s="110">
        <f>+'3yr IRR Build Up'!G86</f>
        <v>0</v>
      </c>
      <c r="V70" s="109">
        <f>+'3yr IRR Build Up'!J86</f>
        <v>0</v>
      </c>
      <c r="W70" s="109">
        <f t="shared" si="5"/>
        <v>-5.0000000000000001E-3</v>
      </c>
      <c r="X70" s="109">
        <f>+'3yr IRR Build Up'!O86</f>
        <v>0</v>
      </c>
      <c r="Y70" s="109">
        <f>+'3yr IRR Build Up'!P86</f>
        <v>0</v>
      </c>
      <c r="Z70" s="109">
        <f>+'3yr IRR Build Up'!Q86</f>
        <v>0</v>
      </c>
      <c r="AA70" s="109" cm="1">
        <f t="array" ref="AA70">(PRODUCT(1+X70:Z70)^(1/3))-1</f>
        <v>0</v>
      </c>
      <c r="AC70" s="33">
        <f t="shared" si="0"/>
        <v>64</v>
      </c>
      <c r="AD70" s="3">
        <f>+'3yr IRR Build Up'!AE86</f>
        <v>0</v>
      </c>
      <c r="AE70" s="3">
        <f>+'3yr IRR Build Up'!AG86</f>
        <v>0</v>
      </c>
      <c r="AF70" s="109">
        <f>+'3yr IRR Build Up'!J86</f>
        <v>0</v>
      </c>
      <c r="AG70" s="109">
        <f>+AF70+'3yr IRR Build Up'!AH86</f>
        <v>0</v>
      </c>
      <c r="AH70" s="109">
        <f>+'3yr IRR Build Up'!O86</f>
        <v>0</v>
      </c>
      <c r="AI70" s="109">
        <f>+'3yr IRR Build Up'!P86</f>
        <v>0</v>
      </c>
      <c r="AJ70" s="109">
        <f>+'3yr IRR Build Up'!Q86</f>
        <v>0</v>
      </c>
      <c r="AK70" s="109" cm="1">
        <f t="array" ref="AK70">(PRODUCT(1+AH70:AJ70)^(1/3))-1</f>
        <v>0</v>
      </c>
      <c r="AL70" s="165" t="str">
        <f t="shared" si="3"/>
        <v>-</v>
      </c>
    </row>
    <row r="71" spans="1:38" x14ac:dyDescent="0.25">
      <c r="A71">
        <f>+'3yr IRR Build Up'!C87</f>
        <v>65</v>
      </c>
      <c r="B71">
        <f>+'3yr IRR Build Up'!E87</f>
        <v>0</v>
      </c>
      <c r="C71" s="3">
        <f>+'3yr IRR Build Up'!G87</f>
        <v>0</v>
      </c>
      <c r="D71" s="109">
        <f>'3yr IRR Build Up'!J87</f>
        <v>0</v>
      </c>
      <c r="E71" s="2">
        <f>'3yr IRR Build Up'!N87</f>
        <v>0</v>
      </c>
      <c r="F71" s="109">
        <f>+'3yr IRR Build Up'!O87</f>
        <v>0</v>
      </c>
      <c r="G71" s="109">
        <f>+'3yr IRR Build Up'!P87</f>
        <v>0</v>
      </c>
      <c r="H71" s="109">
        <f>+'3yr IRR Build Up'!Q87</f>
        <v>0</v>
      </c>
      <c r="I71" s="2" cm="1">
        <f t="array" ref="I71">(PRODUCT(1+F71:H71)^(1/3))-1</f>
        <v>0</v>
      </c>
      <c r="K71" s="110">
        <f>+'3yr IRR Build Up'!E87</f>
        <v>0</v>
      </c>
      <c r="L71" s="110">
        <f>+'3yr IRR Build Up'!G87</f>
        <v>0</v>
      </c>
      <c r="M71" s="109">
        <f>+'3yr IRR Build Up'!J87</f>
        <v>0</v>
      </c>
      <c r="N71" s="109">
        <f t="shared" si="4"/>
        <v>5.0000000000000001E-3</v>
      </c>
      <c r="O71" s="109">
        <f>+'3yr IRR Build Up'!O87</f>
        <v>0</v>
      </c>
      <c r="P71" s="109">
        <f>+'3yr IRR Build Up'!P87</f>
        <v>0</v>
      </c>
      <c r="Q71" s="109">
        <f>+'3yr IRR Build Up'!Q87</f>
        <v>0</v>
      </c>
      <c r="R71" s="109" cm="1">
        <f t="array" ref="R71">(PRODUCT(1+O71:Q71)^(1/3))-1</f>
        <v>0</v>
      </c>
      <c r="T71" s="111">
        <f>+'3yr IRR Build Up'!E87</f>
        <v>0</v>
      </c>
      <c r="U71" s="110">
        <f>+'3yr IRR Build Up'!G87</f>
        <v>0</v>
      </c>
      <c r="V71" s="109">
        <f>+'3yr IRR Build Up'!J87</f>
        <v>0</v>
      </c>
      <c r="W71" s="109">
        <f t="shared" si="5"/>
        <v>-5.0000000000000001E-3</v>
      </c>
      <c r="X71" s="109">
        <f>+'3yr IRR Build Up'!O87</f>
        <v>0</v>
      </c>
      <c r="Y71" s="109">
        <f>+'3yr IRR Build Up'!P87</f>
        <v>0</v>
      </c>
      <c r="Z71" s="109">
        <f>+'3yr IRR Build Up'!Q87</f>
        <v>0</v>
      </c>
      <c r="AA71" s="109" cm="1">
        <f t="array" ref="AA71">(PRODUCT(1+X71:Z71)^(1/3))-1</f>
        <v>0</v>
      </c>
      <c r="AC71" s="33">
        <f t="shared" ref="AC71:AC96" si="6">+A71</f>
        <v>65</v>
      </c>
      <c r="AD71" s="3">
        <f>+'3yr IRR Build Up'!AE87</f>
        <v>0</v>
      </c>
      <c r="AE71" s="3">
        <f>+'3yr IRR Build Up'!AG87</f>
        <v>0</v>
      </c>
      <c r="AF71" s="109">
        <f>+'3yr IRR Build Up'!J87</f>
        <v>0</v>
      </c>
      <c r="AG71" s="109">
        <f>+AF71+'3yr IRR Build Up'!AH87</f>
        <v>0</v>
      </c>
      <c r="AH71" s="109">
        <f>+'3yr IRR Build Up'!O87</f>
        <v>0</v>
      </c>
      <c r="AI71" s="109">
        <f>+'3yr IRR Build Up'!P87</f>
        <v>0</v>
      </c>
      <c r="AJ71" s="109">
        <f>+'3yr IRR Build Up'!Q87</f>
        <v>0</v>
      </c>
      <c r="AK71" s="109" cm="1">
        <f t="array" ref="AK71">(PRODUCT(1+AH71:AJ71)^(1/3))-1</f>
        <v>0</v>
      </c>
      <c r="AL71" s="165" t="str">
        <f t="shared" si="3"/>
        <v>-</v>
      </c>
    </row>
    <row r="72" spans="1:38" x14ac:dyDescent="0.25">
      <c r="A72">
        <f>+'3yr IRR Build Up'!C88</f>
        <v>66</v>
      </c>
      <c r="B72">
        <f>+'3yr IRR Build Up'!E88</f>
        <v>0</v>
      </c>
      <c r="C72" s="3">
        <f>+'3yr IRR Build Up'!G88</f>
        <v>0</v>
      </c>
      <c r="D72" s="109">
        <f>'3yr IRR Build Up'!J88</f>
        <v>0</v>
      </c>
      <c r="E72" s="2">
        <f>'3yr IRR Build Up'!N88</f>
        <v>0</v>
      </c>
      <c r="F72" s="109">
        <f>+'3yr IRR Build Up'!O88</f>
        <v>0</v>
      </c>
      <c r="G72" s="109">
        <f>+'3yr IRR Build Up'!P88</f>
        <v>0</v>
      </c>
      <c r="H72" s="109">
        <f>+'3yr IRR Build Up'!Q88</f>
        <v>0</v>
      </c>
      <c r="I72" s="2" cm="1">
        <f t="array" ref="I72">(PRODUCT(1+F72:H72)^(1/3))-1</f>
        <v>0</v>
      </c>
      <c r="K72" s="110">
        <f>+'3yr IRR Build Up'!E88</f>
        <v>0</v>
      </c>
      <c r="L72" s="110">
        <f>+'3yr IRR Build Up'!G88</f>
        <v>0</v>
      </c>
      <c r="M72" s="109">
        <f>+'3yr IRR Build Up'!J88</f>
        <v>0</v>
      </c>
      <c r="N72" s="109">
        <f t="shared" si="4"/>
        <v>5.0000000000000001E-3</v>
      </c>
      <c r="O72" s="109">
        <f>+'3yr IRR Build Up'!O88</f>
        <v>0</v>
      </c>
      <c r="P72" s="109">
        <f>+'3yr IRR Build Up'!P88</f>
        <v>0</v>
      </c>
      <c r="Q72" s="109">
        <f>+'3yr IRR Build Up'!Q88</f>
        <v>0</v>
      </c>
      <c r="R72" s="109" cm="1">
        <f t="array" ref="R72">(PRODUCT(1+O72:Q72)^(1/3))-1</f>
        <v>0</v>
      </c>
      <c r="T72" s="111">
        <f>+'3yr IRR Build Up'!E88</f>
        <v>0</v>
      </c>
      <c r="U72" s="110">
        <f>+'3yr IRR Build Up'!G88</f>
        <v>0</v>
      </c>
      <c r="V72" s="109">
        <f>+'3yr IRR Build Up'!J88</f>
        <v>0</v>
      </c>
      <c r="W72" s="109">
        <f t="shared" si="5"/>
        <v>-5.0000000000000001E-3</v>
      </c>
      <c r="X72" s="109">
        <f>+'3yr IRR Build Up'!O88</f>
        <v>0</v>
      </c>
      <c r="Y72" s="109">
        <f>+'3yr IRR Build Up'!P88</f>
        <v>0</v>
      </c>
      <c r="Z72" s="109">
        <f>+'3yr IRR Build Up'!Q88</f>
        <v>0</v>
      </c>
      <c r="AA72" s="109" cm="1">
        <f t="array" ref="AA72">(PRODUCT(1+X72:Z72)^(1/3))-1</f>
        <v>0</v>
      </c>
      <c r="AC72" s="33">
        <f t="shared" si="6"/>
        <v>66</v>
      </c>
      <c r="AD72" s="3">
        <f>+'3yr IRR Build Up'!AE88</f>
        <v>0</v>
      </c>
      <c r="AE72" s="3">
        <f>+'3yr IRR Build Up'!AG88</f>
        <v>0</v>
      </c>
      <c r="AF72" s="109">
        <f>+'3yr IRR Build Up'!J88</f>
        <v>0</v>
      </c>
      <c r="AG72" s="109">
        <f>+AF72+'3yr IRR Build Up'!AH88</f>
        <v>0</v>
      </c>
      <c r="AH72" s="109">
        <f>+'3yr IRR Build Up'!O88</f>
        <v>0</v>
      </c>
      <c r="AI72" s="109">
        <f>+'3yr IRR Build Up'!P88</f>
        <v>0</v>
      </c>
      <c r="AJ72" s="109">
        <f>+'3yr IRR Build Up'!Q88</f>
        <v>0</v>
      </c>
      <c r="AK72" s="109" cm="1">
        <f t="array" ref="AK72">(PRODUCT(1+AH72:AJ72)^(1/3))-1</f>
        <v>0</v>
      </c>
      <c r="AL72" s="165" t="str">
        <f t="shared" ref="AL72:AL96" si="7">IFERROR(AJ262,"-")</f>
        <v>-</v>
      </c>
    </row>
    <row r="73" spans="1:38" x14ac:dyDescent="0.25">
      <c r="A73">
        <f>+'3yr IRR Build Up'!C89</f>
        <v>67</v>
      </c>
      <c r="B73" t="str">
        <f>+'3yr IRR Build Up'!E89</f>
        <v>Japan</v>
      </c>
      <c r="C73" s="3" t="str">
        <f>+'3yr IRR Build Up'!G89</f>
        <v>Industrial</v>
      </c>
      <c r="D73" s="109">
        <f>'3yr IRR Build Up'!J89</f>
        <v>3.15E-2</v>
      </c>
      <c r="E73" s="2">
        <f>'3yr IRR Build Up'!N89</f>
        <v>3.15E-2</v>
      </c>
      <c r="F73" s="109">
        <f>+'3yr IRR Build Up'!O89</f>
        <v>0.02</v>
      </c>
      <c r="G73" s="109">
        <f>+'3yr IRR Build Up'!P89</f>
        <v>2.5000000000000001E-2</v>
      </c>
      <c r="H73" s="109">
        <f>+'3yr IRR Build Up'!Q89</f>
        <v>0.02</v>
      </c>
      <c r="I73" s="2" cm="1">
        <f t="array" ref="I73">(PRODUCT(1+F73:H73)^(1/3))-1</f>
        <v>2.1663950747395688E-2</v>
      </c>
      <c r="K73" s="110" t="str">
        <f>+'3yr IRR Build Up'!E89</f>
        <v>Japan</v>
      </c>
      <c r="L73" s="110" t="str">
        <f>+'3yr IRR Build Up'!G89</f>
        <v>Industrial</v>
      </c>
      <c r="M73" s="109">
        <f>+'3yr IRR Build Up'!J89</f>
        <v>3.15E-2</v>
      </c>
      <c r="N73" s="109">
        <f t="shared" si="4"/>
        <v>3.6499999999999998E-2</v>
      </c>
      <c r="O73" s="109">
        <f>+'3yr IRR Build Up'!O89</f>
        <v>0.02</v>
      </c>
      <c r="P73" s="109">
        <f>+'3yr IRR Build Up'!P89</f>
        <v>2.5000000000000001E-2</v>
      </c>
      <c r="Q73" s="109">
        <f>+'3yr IRR Build Up'!Q89</f>
        <v>0.02</v>
      </c>
      <c r="R73" s="109" cm="1">
        <f t="array" ref="R73">(PRODUCT(1+O73:Q73)^(1/3))-1</f>
        <v>2.1663950747395688E-2</v>
      </c>
      <c r="T73" s="111" t="str">
        <f>+'3yr IRR Build Up'!E89</f>
        <v>Japan</v>
      </c>
      <c r="U73" s="110" t="str">
        <f>+'3yr IRR Build Up'!G89</f>
        <v>Industrial</v>
      </c>
      <c r="V73" s="109">
        <f>+'3yr IRR Build Up'!J89</f>
        <v>3.15E-2</v>
      </c>
      <c r="W73" s="109">
        <f t="shared" si="5"/>
        <v>2.6499999999999999E-2</v>
      </c>
      <c r="X73" s="109">
        <f>+'3yr IRR Build Up'!O89</f>
        <v>0.02</v>
      </c>
      <c r="Y73" s="109">
        <f>+'3yr IRR Build Up'!P89</f>
        <v>2.5000000000000001E-2</v>
      </c>
      <c r="Z73" s="109">
        <f>+'3yr IRR Build Up'!Q89</f>
        <v>0.02</v>
      </c>
      <c r="AA73" s="109" cm="1">
        <f t="array" ref="AA73">(PRODUCT(1+X73:Z73)^(1/3))-1</f>
        <v>2.1663950747395688E-2</v>
      </c>
      <c r="AC73" s="33">
        <f t="shared" si="6"/>
        <v>67</v>
      </c>
      <c r="AD73" s="3" t="str">
        <f>+'3yr IRR Build Up'!AE89</f>
        <v>Japan</v>
      </c>
      <c r="AE73" s="3" t="str">
        <f>+'3yr IRR Build Up'!AG89</f>
        <v>Industrial</v>
      </c>
      <c r="AF73" s="109">
        <f>+'3yr IRR Build Up'!J89</f>
        <v>3.15E-2</v>
      </c>
      <c r="AG73" s="109">
        <f>+AF73+'3yr IRR Build Up'!AH89</f>
        <v>3.15E-2</v>
      </c>
      <c r="AH73" s="109">
        <f>+'3yr IRR Build Up'!O89</f>
        <v>0.02</v>
      </c>
      <c r="AI73" s="109">
        <f>+'3yr IRR Build Up'!P89</f>
        <v>2.5000000000000001E-2</v>
      </c>
      <c r="AJ73" s="109">
        <f>+'3yr IRR Build Up'!Q89</f>
        <v>0.02</v>
      </c>
      <c r="AK73" s="109" cm="1">
        <f t="array" ref="AK73">(PRODUCT(1+AH73:AJ73)^(1/3))-1</f>
        <v>2.1663950747395688E-2</v>
      </c>
      <c r="AL73" s="165">
        <f t="shared" si="7"/>
        <v>5.3845843522073222E-2</v>
      </c>
    </row>
    <row r="74" spans="1:38" x14ac:dyDescent="0.25">
      <c r="A74">
        <f>+'3yr IRR Build Up'!C90</f>
        <v>68</v>
      </c>
      <c r="B74" t="str">
        <f>+'3yr IRR Build Up'!E90</f>
        <v>Singapore</v>
      </c>
      <c r="C74" s="3" t="str">
        <f>+'3yr IRR Build Up'!G90</f>
        <v>Industrial</v>
      </c>
      <c r="D74" s="109">
        <f>'3yr IRR Build Up'!J90</f>
        <v>5.3199999999999997E-2</v>
      </c>
      <c r="E74" s="2">
        <f>'3yr IRR Build Up'!N90</f>
        <v>5.3199999999999997E-2</v>
      </c>
      <c r="F74" s="109">
        <f>+'3yr IRR Build Up'!O90</f>
        <v>1.4999999999999999E-2</v>
      </c>
      <c r="G74" s="109">
        <f>+'3yr IRR Build Up'!P90</f>
        <v>0.01</v>
      </c>
      <c r="H74" s="109">
        <f>+'3yr IRR Build Up'!Q90</f>
        <v>0.01</v>
      </c>
      <c r="I74" s="2" cm="1">
        <f t="array" ref="I74">(PRODUCT(1+F74:H74)^(1/3))-1</f>
        <v>1.166392393077853E-2</v>
      </c>
      <c r="K74" s="110" t="str">
        <f>+'3yr IRR Build Up'!E90</f>
        <v>Singapore</v>
      </c>
      <c r="L74" s="110" t="str">
        <f>+'3yr IRR Build Up'!G90</f>
        <v>Industrial</v>
      </c>
      <c r="M74" s="109">
        <f>+'3yr IRR Build Up'!J90</f>
        <v>5.3199999999999997E-2</v>
      </c>
      <c r="N74" s="109">
        <f t="shared" si="4"/>
        <v>5.8199999999999995E-2</v>
      </c>
      <c r="O74" s="109">
        <f>+'3yr IRR Build Up'!O90</f>
        <v>1.4999999999999999E-2</v>
      </c>
      <c r="P74" s="109">
        <f>+'3yr IRR Build Up'!P90</f>
        <v>0.01</v>
      </c>
      <c r="Q74" s="109">
        <f>+'3yr IRR Build Up'!Q90</f>
        <v>0.01</v>
      </c>
      <c r="R74" s="109" cm="1">
        <f t="array" ref="R74">(PRODUCT(1+O74:Q74)^(1/3))-1</f>
        <v>1.166392393077853E-2</v>
      </c>
      <c r="T74" s="111" t="str">
        <f>+'3yr IRR Build Up'!E90</f>
        <v>Singapore</v>
      </c>
      <c r="U74" s="110" t="str">
        <f>+'3yr IRR Build Up'!G90</f>
        <v>Industrial</v>
      </c>
      <c r="V74" s="109">
        <f>+'3yr IRR Build Up'!J90</f>
        <v>5.3199999999999997E-2</v>
      </c>
      <c r="W74" s="109">
        <f t="shared" si="5"/>
        <v>4.82E-2</v>
      </c>
      <c r="X74" s="109">
        <f>+'3yr IRR Build Up'!O90</f>
        <v>1.4999999999999999E-2</v>
      </c>
      <c r="Y74" s="109">
        <f>+'3yr IRR Build Up'!P90</f>
        <v>0.01</v>
      </c>
      <c r="Z74" s="109">
        <f>+'3yr IRR Build Up'!Q90</f>
        <v>0.01</v>
      </c>
      <c r="AA74" s="109" cm="1">
        <f t="array" ref="AA74">(PRODUCT(1+X74:Z74)^(1/3))-1</f>
        <v>1.166392393077853E-2</v>
      </c>
      <c r="AC74" s="33">
        <f t="shared" si="6"/>
        <v>68</v>
      </c>
      <c r="AD74" s="3" t="str">
        <f>+'3yr IRR Build Up'!AE90</f>
        <v>Singapore</v>
      </c>
      <c r="AE74" s="3" t="str">
        <f>+'3yr IRR Build Up'!AG90</f>
        <v>Industrial</v>
      </c>
      <c r="AF74" s="109">
        <f>+'3yr IRR Build Up'!J90</f>
        <v>5.3199999999999997E-2</v>
      </c>
      <c r="AG74" s="109">
        <f>+AF74+'3yr IRR Build Up'!AH90</f>
        <v>5.3199999999999997E-2</v>
      </c>
      <c r="AH74" s="109">
        <f>+'3yr IRR Build Up'!O90</f>
        <v>1.4999999999999999E-2</v>
      </c>
      <c r="AI74" s="109">
        <f>+'3yr IRR Build Up'!P90</f>
        <v>0.01</v>
      </c>
      <c r="AJ74" s="109">
        <f>+'3yr IRR Build Up'!Q90</f>
        <v>0.01</v>
      </c>
      <c r="AK74" s="109" cm="1">
        <f t="array" ref="AK74">(PRODUCT(1+AH74:AJ74)^(1/3))-1</f>
        <v>1.166392393077853E-2</v>
      </c>
      <c r="AL74" s="165">
        <f t="shared" si="7"/>
        <v>6.5576230135493185E-2</v>
      </c>
    </row>
    <row r="75" spans="1:38" x14ac:dyDescent="0.25">
      <c r="A75">
        <f>+'3yr IRR Build Up'!C91</f>
        <v>69</v>
      </c>
      <c r="B75" t="str">
        <f>+'3yr IRR Build Up'!E91</f>
        <v>South Korea</v>
      </c>
      <c r="C75" s="3" t="str">
        <f>+'3yr IRR Build Up'!G91</f>
        <v>Industrial</v>
      </c>
      <c r="D75" s="109">
        <f>'3yr IRR Build Up'!J91</f>
        <v>4.3000000000000003E-2</v>
      </c>
      <c r="E75" s="2">
        <f>'3yr IRR Build Up'!N91</f>
        <v>4.3000000000000003E-2</v>
      </c>
      <c r="F75" s="109">
        <f>+'3yr IRR Build Up'!O91</f>
        <v>0.01</v>
      </c>
      <c r="G75" s="109">
        <f>+'3yr IRR Build Up'!P91</f>
        <v>0.03</v>
      </c>
      <c r="H75" s="109">
        <f>+'3yr IRR Build Up'!Q91</f>
        <v>2.5000000000000001E-2</v>
      </c>
      <c r="I75" s="2" cm="1">
        <f t="array" ref="I75">(PRODUCT(1+F75:H75)^(1/3))-1</f>
        <v>2.1631216648794416E-2</v>
      </c>
      <c r="K75" s="110" t="str">
        <f>+'3yr IRR Build Up'!E91</f>
        <v>South Korea</v>
      </c>
      <c r="L75" s="110" t="str">
        <f>+'3yr IRR Build Up'!G91</f>
        <v>Industrial</v>
      </c>
      <c r="M75" s="109">
        <f>+'3yr IRR Build Up'!J91</f>
        <v>4.3000000000000003E-2</v>
      </c>
      <c r="N75" s="109">
        <f t="shared" si="4"/>
        <v>4.8000000000000001E-2</v>
      </c>
      <c r="O75" s="109">
        <f>+'3yr IRR Build Up'!O91</f>
        <v>0.01</v>
      </c>
      <c r="P75" s="109">
        <f>+'3yr IRR Build Up'!P91</f>
        <v>0.03</v>
      </c>
      <c r="Q75" s="109">
        <f>+'3yr IRR Build Up'!Q91</f>
        <v>2.5000000000000001E-2</v>
      </c>
      <c r="R75" s="109" cm="1">
        <f t="array" ref="R75">(PRODUCT(1+O75:Q75)^(1/3))-1</f>
        <v>2.1631216648794416E-2</v>
      </c>
      <c r="T75" s="111" t="str">
        <f>+'3yr IRR Build Up'!E91</f>
        <v>South Korea</v>
      </c>
      <c r="U75" s="110" t="str">
        <f>+'3yr IRR Build Up'!G91</f>
        <v>Industrial</v>
      </c>
      <c r="V75" s="109">
        <f>+'3yr IRR Build Up'!J91</f>
        <v>4.3000000000000003E-2</v>
      </c>
      <c r="W75" s="109">
        <f t="shared" si="5"/>
        <v>3.8000000000000006E-2</v>
      </c>
      <c r="X75" s="109">
        <f>+'3yr IRR Build Up'!O91</f>
        <v>0.01</v>
      </c>
      <c r="Y75" s="109">
        <f>+'3yr IRR Build Up'!P91</f>
        <v>0.03</v>
      </c>
      <c r="Z75" s="109">
        <f>+'3yr IRR Build Up'!Q91</f>
        <v>2.5000000000000001E-2</v>
      </c>
      <c r="AA75" s="109" cm="1">
        <f t="array" ref="AA75">(PRODUCT(1+X75:Z75)^(1/3))-1</f>
        <v>2.1631216648794416E-2</v>
      </c>
      <c r="AC75" s="33">
        <f t="shared" si="6"/>
        <v>69</v>
      </c>
      <c r="AD75" s="3" t="str">
        <f>+'3yr IRR Build Up'!AE91</f>
        <v>South Korea</v>
      </c>
      <c r="AE75" s="3" t="str">
        <f>+'3yr IRR Build Up'!AG91</f>
        <v>Industrial</v>
      </c>
      <c r="AF75" s="109">
        <f>+'3yr IRR Build Up'!J91</f>
        <v>4.3000000000000003E-2</v>
      </c>
      <c r="AG75" s="109">
        <f>+AF75+'3yr IRR Build Up'!AH91</f>
        <v>4.3000000000000003E-2</v>
      </c>
      <c r="AH75" s="109">
        <f>+'3yr IRR Build Up'!O91</f>
        <v>0.01</v>
      </c>
      <c r="AI75" s="109">
        <f>+'3yr IRR Build Up'!P91</f>
        <v>0.03</v>
      </c>
      <c r="AJ75" s="109">
        <f>+'3yr IRR Build Up'!Q91</f>
        <v>2.5000000000000001E-2</v>
      </c>
      <c r="AK75" s="109" cm="1">
        <f t="array" ref="AK75">(PRODUCT(1+AH75:AJ75)^(1/3))-1</f>
        <v>2.1631216648794416E-2</v>
      </c>
      <c r="AL75" s="165">
        <f t="shared" si="7"/>
        <v>6.5339514954922517E-2</v>
      </c>
    </row>
    <row r="76" spans="1:38" x14ac:dyDescent="0.25">
      <c r="A76">
        <f>+'3yr IRR Build Up'!C92</f>
        <v>70</v>
      </c>
      <c r="B76" t="str">
        <f>+'3yr IRR Build Up'!E92</f>
        <v>Australia</v>
      </c>
      <c r="C76" s="3" t="str">
        <f>+'3yr IRR Build Up'!G92</f>
        <v>Office</v>
      </c>
      <c r="D76" s="109">
        <f>'3yr IRR Build Up'!J92</f>
        <v>3.8812500000000007E-2</v>
      </c>
      <c r="E76" s="2">
        <f>'3yr IRR Build Up'!N92</f>
        <v>3.8812500000000007E-2</v>
      </c>
      <c r="F76" s="109">
        <f>+'3yr IRR Build Up'!O92</f>
        <v>2.5000000000000001E-2</v>
      </c>
      <c r="G76" s="109">
        <f>+'3yr IRR Build Up'!P92</f>
        <v>0.04</v>
      </c>
      <c r="H76" s="109">
        <f>+'3yr IRR Build Up'!Q92</f>
        <v>2.5000000000000001E-2</v>
      </c>
      <c r="I76" s="2" cm="1">
        <f t="array" ref="I76">(PRODUCT(1+F76:H76)^(1/3))-1</f>
        <v>2.9975806136709027E-2</v>
      </c>
      <c r="K76" s="110" t="str">
        <f>+'3yr IRR Build Up'!E92</f>
        <v>Australia</v>
      </c>
      <c r="L76" s="110" t="str">
        <f>+'3yr IRR Build Up'!G92</f>
        <v>Office</v>
      </c>
      <c r="M76" s="109">
        <f>+'3yr IRR Build Up'!J92</f>
        <v>3.8812500000000007E-2</v>
      </c>
      <c r="N76" s="109">
        <f t="shared" si="4"/>
        <v>4.3812500000000004E-2</v>
      </c>
      <c r="O76" s="109">
        <f>+'3yr IRR Build Up'!O92</f>
        <v>2.5000000000000001E-2</v>
      </c>
      <c r="P76" s="109">
        <f>+'3yr IRR Build Up'!P92</f>
        <v>0.04</v>
      </c>
      <c r="Q76" s="109">
        <f>+'3yr IRR Build Up'!Q92</f>
        <v>2.5000000000000001E-2</v>
      </c>
      <c r="R76" s="109" cm="1">
        <f t="array" ref="R76">(PRODUCT(1+O76:Q76)^(1/3))-1</f>
        <v>2.9975806136709027E-2</v>
      </c>
      <c r="T76" s="111" t="str">
        <f>+'3yr IRR Build Up'!E92</f>
        <v>Australia</v>
      </c>
      <c r="U76" s="110" t="str">
        <f>+'3yr IRR Build Up'!G92</f>
        <v>Office</v>
      </c>
      <c r="V76" s="109">
        <f>+'3yr IRR Build Up'!J92</f>
        <v>3.8812500000000007E-2</v>
      </c>
      <c r="W76" s="109">
        <f t="shared" si="5"/>
        <v>3.3812500000000009E-2</v>
      </c>
      <c r="X76" s="109">
        <f>+'3yr IRR Build Up'!O92</f>
        <v>2.5000000000000001E-2</v>
      </c>
      <c r="Y76" s="109">
        <f>+'3yr IRR Build Up'!P92</f>
        <v>0.04</v>
      </c>
      <c r="Z76" s="109">
        <f>+'3yr IRR Build Up'!Q92</f>
        <v>2.5000000000000001E-2</v>
      </c>
      <c r="AA76" s="109" cm="1">
        <f t="array" ref="AA76">(PRODUCT(1+X76:Z76)^(1/3))-1</f>
        <v>2.9975806136709027E-2</v>
      </c>
      <c r="AC76" s="33">
        <f t="shared" si="6"/>
        <v>70</v>
      </c>
      <c r="AD76" s="3" t="str">
        <f>+'3yr IRR Build Up'!AE92</f>
        <v>Australia</v>
      </c>
      <c r="AE76" s="3" t="str">
        <f>+'3yr IRR Build Up'!AG92</f>
        <v>Office</v>
      </c>
      <c r="AF76" s="109">
        <f>+'3yr IRR Build Up'!J92</f>
        <v>3.8812500000000007E-2</v>
      </c>
      <c r="AG76" s="109">
        <f>+AF76+'3yr IRR Build Up'!AH92</f>
        <v>3.8812500000000007E-2</v>
      </c>
      <c r="AH76" s="109">
        <f>+'3yr IRR Build Up'!O92</f>
        <v>2.5000000000000001E-2</v>
      </c>
      <c r="AI76" s="109">
        <f>+'3yr IRR Build Up'!P92</f>
        <v>0.04</v>
      </c>
      <c r="AJ76" s="109">
        <f>+'3yr IRR Build Up'!Q92</f>
        <v>2.5000000000000001E-2</v>
      </c>
      <c r="AK76" s="109" cm="1">
        <f t="array" ref="AK76">(PRODUCT(1+AH76:AJ76)^(1/3))-1</f>
        <v>2.9975806136709027E-2</v>
      </c>
      <c r="AL76" s="165">
        <f t="shared" si="7"/>
        <v>6.9949557272006135E-2</v>
      </c>
    </row>
    <row r="77" spans="1:38" x14ac:dyDescent="0.25">
      <c r="A77">
        <f>+'3yr IRR Build Up'!C93</f>
        <v>71</v>
      </c>
      <c r="B77" t="str">
        <f>+'3yr IRR Build Up'!E93</f>
        <v>Australia</v>
      </c>
      <c r="C77" s="3" t="str">
        <f>+'3yr IRR Build Up'!G93</f>
        <v>Office</v>
      </c>
      <c r="D77" s="109">
        <f>'3yr IRR Build Up'!J93</f>
        <v>3.4800000000000005E-2</v>
      </c>
      <c r="E77" s="2">
        <f>'3yr IRR Build Up'!N93</f>
        <v>3.4800000000000005E-2</v>
      </c>
      <c r="F77" s="109">
        <f>+'3yr IRR Build Up'!O93</f>
        <v>-0.05</v>
      </c>
      <c r="G77" s="109">
        <f>+'3yr IRR Build Up'!P93</f>
        <v>1.4999999999999999E-2</v>
      </c>
      <c r="H77" s="109">
        <f>+'3yr IRR Build Up'!Q93</f>
        <v>3.5000000000000003E-2</v>
      </c>
      <c r="I77" s="2" cm="1">
        <f t="array" ref="I77">(PRODUCT(1+F77:H77)^(1/3))-1</f>
        <v>-6.6752882892173737E-4</v>
      </c>
      <c r="K77" s="110" t="str">
        <f>+'3yr IRR Build Up'!E93</f>
        <v>Australia</v>
      </c>
      <c r="L77" s="110" t="str">
        <f>+'3yr IRR Build Up'!G93</f>
        <v>Office</v>
      </c>
      <c r="M77" s="109">
        <f>+'3yr IRR Build Up'!J93</f>
        <v>3.4800000000000005E-2</v>
      </c>
      <c r="N77" s="109">
        <f t="shared" si="4"/>
        <v>3.9800000000000002E-2</v>
      </c>
      <c r="O77" s="109">
        <f>+'3yr IRR Build Up'!O93</f>
        <v>-0.05</v>
      </c>
      <c r="P77" s="109">
        <f>+'3yr IRR Build Up'!P93</f>
        <v>1.4999999999999999E-2</v>
      </c>
      <c r="Q77" s="109">
        <f>+'3yr IRR Build Up'!Q93</f>
        <v>3.5000000000000003E-2</v>
      </c>
      <c r="R77" s="109" cm="1">
        <f t="array" ref="R77">(PRODUCT(1+O77:Q77)^(1/3))-1</f>
        <v>-6.6752882892173737E-4</v>
      </c>
      <c r="T77" s="111" t="str">
        <f>+'3yr IRR Build Up'!E93</f>
        <v>Australia</v>
      </c>
      <c r="U77" s="110" t="str">
        <f>+'3yr IRR Build Up'!G93</f>
        <v>Office</v>
      </c>
      <c r="V77" s="109">
        <f>+'3yr IRR Build Up'!J93</f>
        <v>3.4800000000000005E-2</v>
      </c>
      <c r="W77" s="109">
        <f t="shared" si="5"/>
        <v>2.9800000000000004E-2</v>
      </c>
      <c r="X77" s="109">
        <f>+'3yr IRR Build Up'!O93</f>
        <v>-0.05</v>
      </c>
      <c r="Y77" s="109">
        <f>+'3yr IRR Build Up'!P93</f>
        <v>1.4999999999999999E-2</v>
      </c>
      <c r="Z77" s="109">
        <f>+'3yr IRR Build Up'!Q93</f>
        <v>3.5000000000000003E-2</v>
      </c>
      <c r="AA77" s="109" cm="1">
        <f t="array" ref="AA77">(PRODUCT(1+X77:Z77)^(1/3))-1</f>
        <v>-6.6752882892173737E-4</v>
      </c>
      <c r="AC77" s="33">
        <f t="shared" si="6"/>
        <v>71</v>
      </c>
      <c r="AD77" s="3" t="str">
        <f>+'3yr IRR Build Up'!AE93</f>
        <v>Australia</v>
      </c>
      <c r="AE77" s="3" t="str">
        <f>+'3yr IRR Build Up'!AG93</f>
        <v>Office</v>
      </c>
      <c r="AF77" s="109">
        <f>+'3yr IRR Build Up'!J93</f>
        <v>3.4800000000000005E-2</v>
      </c>
      <c r="AG77" s="109">
        <f>+AF77+'3yr IRR Build Up'!AH93</f>
        <v>3.4800000000000005E-2</v>
      </c>
      <c r="AH77" s="109">
        <f>+'3yr IRR Build Up'!O93</f>
        <v>-0.05</v>
      </c>
      <c r="AI77" s="109">
        <f>+'3yr IRR Build Up'!P93</f>
        <v>1.4999999999999999E-2</v>
      </c>
      <c r="AJ77" s="109">
        <f>+'3yr IRR Build Up'!Q93</f>
        <v>3.5000000000000003E-2</v>
      </c>
      <c r="AK77" s="109" cm="1">
        <f t="array" ref="AK77">(PRODUCT(1+AH77:AJ77)^(1/3))-1</f>
        <v>-6.6752882892173737E-4</v>
      </c>
      <c r="AL77" s="165">
        <f t="shared" si="7"/>
        <v>3.3118517258130975E-2</v>
      </c>
    </row>
    <row r="78" spans="1:38" x14ac:dyDescent="0.25">
      <c r="A78">
        <f>+'3yr IRR Build Up'!C94</f>
        <v>72</v>
      </c>
      <c r="B78" t="str">
        <f>+'3yr IRR Build Up'!E94</f>
        <v>Australia</v>
      </c>
      <c r="C78" s="3" t="str">
        <f>+'3yr IRR Build Up'!G94</f>
        <v>Office</v>
      </c>
      <c r="D78" s="109">
        <f>'3yr IRR Build Up'!J94</f>
        <v>3.9E-2</v>
      </c>
      <c r="E78" s="2">
        <f>'3yr IRR Build Up'!N94</f>
        <v>3.9E-2</v>
      </c>
      <c r="F78" s="109">
        <f>+'3yr IRR Build Up'!O94</f>
        <v>3.5000000000000003E-2</v>
      </c>
      <c r="G78" s="109">
        <f>+'3yr IRR Build Up'!P94</f>
        <v>3.5000000000000003E-2</v>
      </c>
      <c r="H78" s="109">
        <f>+'3yr IRR Build Up'!Q94</f>
        <v>2.5000000000000001E-2</v>
      </c>
      <c r="I78" s="2" cm="1">
        <f t="array" ref="I78">(PRODUCT(1+F78:H78)^(1/3))-1</f>
        <v>3.1655873295675541E-2</v>
      </c>
      <c r="K78" s="110" t="str">
        <f>+'3yr IRR Build Up'!E94</f>
        <v>Australia</v>
      </c>
      <c r="L78" s="110" t="str">
        <f>+'3yr IRR Build Up'!G94</f>
        <v>Office</v>
      </c>
      <c r="M78" s="109">
        <f>+'3yr IRR Build Up'!J94</f>
        <v>3.9E-2</v>
      </c>
      <c r="N78" s="109">
        <f t="shared" si="4"/>
        <v>4.3999999999999997E-2</v>
      </c>
      <c r="O78" s="109">
        <f>+'3yr IRR Build Up'!O94</f>
        <v>3.5000000000000003E-2</v>
      </c>
      <c r="P78" s="109">
        <f>+'3yr IRR Build Up'!P94</f>
        <v>3.5000000000000003E-2</v>
      </c>
      <c r="Q78" s="109">
        <f>+'3yr IRR Build Up'!Q94</f>
        <v>2.5000000000000001E-2</v>
      </c>
      <c r="R78" s="109" cm="1">
        <f t="array" ref="R78">(PRODUCT(1+O78:Q78)^(1/3))-1</f>
        <v>3.1655873295675541E-2</v>
      </c>
      <c r="T78" s="111" t="str">
        <f>+'3yr IRR Build Up'!E94</f>
        <v>Australia</v>
      </c>
      <c r="U78" s="110" t="str">
        <f>+'3yr IRR Build Up'!G94</f>
        <v>Office</v>
      </c>
      <c r="V78" s="109">
        <f>+'3yr IRR Build Up'!J94</f>
        <v>3.9E-2</v>
      </c>
      <c r="W78" s="109">
        <f t="shared" si="5"/>
        <v>3.4000000000000002E-2</v>
      </c>
      <c r="X78" s="109">
        <f>+'3yr IRR Build Up'!O94</f>
        <v>3.5000000000000003E-2</v>
      </c>
      <c r="Y78" s="109">
        <f>+'3yr IRR Build Up'!P94</f>
        <v>3.5000000000000003E-2</v>
      </c>
      <c r="Z78" s="109">
        <f>+'3yr IRR Build Up'!Q94</f>
        <v>2.5000000000000001E-2</v>
      </c>
      <c r="AA78" s="109" cm="1">
        <f t="array" ref="AA78">(PRODUCT(1+X78:Z78)^(1/3))-1</f>
        <v>3.1655873295675541E-2</v>
      </c>
      <c r="AC78" s="33">
        <f t="shared" si="6"/>
        <v>72</v>
      </c>
      <c r="AD78" s="3" t="str">
        <f>+'3yr IRR Build Up'!AE94</f>
        <v>Australia</v>
      </c>
      <c r="AE78" s="3" t="str">
        <f>+'3yr IRR Build Up'!AG94</f>
        <v>Office</v>
      </c>
      <c r="AF78" s="109">
        <f>+'3yr IRR Build Up'!J94</f>
        <v>3.9E-2</v>
      </c>
      <c r="AG78" s="109">
        <f>+AF78+'3yr IRR Build Up'!AH94</f>
        <v>3.9E-2</v>
      </c>
      <c r="AH78" s="109">
        <f>+'3yr IRR Build Up'!O94</f>
        <v>3.5000000000000003E-2</v>
      </c>
      <c r="AI78" s="109">
        <f>+'3yr IRR Build Up'!P94</f>
        <v>3.5000000000000003E-2</v>
      </c>
      <c r="AJ78" s="109">
        <f>+'3yr IRR Build Up'!Q94</f>
        <v>2.5000000000000001E-2</v>
      </c>
      <c r="AK78" s="109" cm="1">
        <f t="array" ref="AK78">(PRODUCT(1+AH78:AJ78)^(1/3))-1</f>
        <v>3.1655873295675541E-2</v>
      </c>
      <c r="AL78" s="165">
        <f t="shared" si="7"/>
        <v>7.2022650333759541E-2</v>
      </c>
    </row>
    <row r="79" spans="1:38" x14ac:dyDescent="0.25">
      <c r="A79">
        <f>+'3yr IRR Build Up'!C95</f>
        <v>73</v>
      </c>
      <c r="B79" t="str">
        <f>+'3yr IRR Build Up'!E95</f>
        <v>Australia</v>
      </c>
      <c r="C79" s="3" t="str">
        <f>+'3yr IRR Build Up'!G95</f>
        <v>Office</v>
      </c>
      <c r="D79" s="109">
        <f>'3yr IRR Build Up'!J95</f>
        <v>3.9904000000000002E-2</v>
      </c>
      <c r="E79" s="2">
        <f>'3yr IRR Build Up'!N95</f>
        <v>3.9904000000000002E-2</v>
      </c>
      <c r="F79" s="109">
        <f>+'3yr IRR Build Up'!O95</f>
        <v>3.5000000000000003E-2</v>
      </c>
      <c r="G79" s="109">
        <f>+'3yr IRR Build Up'!P95</f>
        <v>4.4999999999999998E-2</v>
      </c>
      <c r="H79" s="109">
        <f>+'3yr IRR Build Up'!Q95</f>
        <v>2.5000000000000001E-2</v>
      </c>
      <c r="I79" s="2" cm="1">
        <f t="array" ref="I79">(PRODUCT(1+F79:H79)^(1/3))-1</f>
        <v>3.4967792878626724E-2</v>
      </c>
      <c r="K79" s="110" t="str">
        <f>+'3yr IRR Build Up'!E95</f>
        <v>Australia</v>
      </c>
      <c r="L79" s="110" t="str">
        <f>+'3yr IRR Build Up'!G95</f>
        <v>Office</v>
      </c>
      <c r="M79" s="109">
        <f>+'3yr IRR Build Up'!J95</f>
        <v>3.9904000000000002E-2</v>
      </c>
      <c r="N79" s="109">
        <f t="shared" si="4"/>
        <v>4.4903999999999999E-2</v>
      </c>
      <c r="O79" s="109">
        <f>+'3yr IRR Build Up'!O95</f>
        <v>3.5000000000000003E-2</v>
      </c>
      <c r="P79" s="109">
        <f>+'3yr IRR Build Up'!P95</f>
        <v>4.4999999999999998E-2</v>
      </c>
      <c r="Q79" s="109">
        <f>+'3yr IRR Build Up'!Q95</f>
        <v>2.5000000000000001E-2</v>
      </c>
      <c r="R79" s="109" cm="1">
        <f t="array" ref="R79">(PRODUCT(1+O79:Q79)^(1/3))-1</f>
        <v>3.4967792878626724E-2</v>
      </c>
      <c r="T79" s="111" t="str">
        <f>+'3yr IRR Build Up'!E95</f>
        <v>Australia</v>
      </c>
      <c r="U79" s="110" t="str">
        <f>+'3yr IRR Build Up'!G95</f>
        <v>Office</v>
      </c>
      <c r="V79" s="109">
        <f>+'3yr IRR Build Up'!J95</f>
        <v>3.9904000000000002E-2</v>
      </c>
      <c r="W79" s="109">
        <f t="shared" si="5"/>
        <v>3.4904000000000004E-2</v>
      </c>
      <c r="X79" s="109">
        <f>+'3yr IRR Build Up'!O95</f>
        <v>3.5000000000000003E-2</v>
      </c>
      <c r="Y79" s="109">
        <f>+'3yr IRR Build Up'!P95</f>
        <v>4.4999999999999998E-2</v>
      </c>
      <c r="Z79" s="109">
        <f>+'3yr IRR Build Up'!Q95</f>
        <v>2.5000000000000001E-2</v>
      </c>
      <c r="AA79" s="109" cm="1">
        <f t="array" ref="AA79">(PRODUCT(1+X79:Z79)^(1/3))-1</f>
        <v>3.4967792878626724E-2</v>
      </c>
      <c r="AC79" s="33">
        <f t="shared" si="6"/>
        <v>73</v>
      </c>
      <c r="AD79" s="3" t="str">
        <f>+'3yr IRR Build Up'!AE95</f>
        <v>Australia</v>
      </c>
      <c r="AE79" s="3" t="str">
        <f>+'3yr IRR Build Up'!AG95</f>
        <v>Office</v>
      </c>
      <c r="AF79" s="109">
        <f>+'3yr IRR Build Up'!J95</f>
        <v>3.9904000000000002E-2</v>
      </c>
      <c r="AG79" s="109">
        <f>+AF79+'3yr IRR Build Up'!AH95</f>
        <v>3.9904000000000002E-2</v>
      </c>
      <c r="AH79" s="109">
        <f>+'3yr IRR Build Up'!O95</f>
        <v>3.5000000000000003E-2</v>
      </c>
      <c r="AI79" s="109">
        <f>+'3yr IRR Build Up'!P95</f>
        <v>4.4999999999999998E-2</v>
      </c>
      <c r="AJ79" s="109">
        <f>+'3yr IRR Build Up'!Q95</f>
        <v>2.5000000000000001E-2</v>
      </c>
      <c r="AK79" s="109" cm="1">
        <f t="array" ref="AK79">(PRODUCT(1+AH79:AJ79)^(1/3))-1</f>
        <v>3.4967792878626724E-2</v>
      </c>
      <c r="AL79" s="165">
        <f t="shared" si="7"/>
        <v>7.6401398554349687E-2</v>
      </c>
    </row>
    <row r="80" spans="1:38" x14ac:dyDescent="0.25">
      <c r="A80">
        <f>+'3yr IRR Build Up'!C96</f>
        <v>74</v>
      </c>
      <c r="B80">
        <f>+'3yr IRR Build Up'!E96</f>
        <v>0</v>
      </c>
      <c r="C80" s="3">
        <f>+'3yr IRR Build Up'!G96</f>
        <v>0</v>
      </c>
      <c r="D80" s="109">
        <f>'3yr IRR Build Up'!J96</f>
        <v>0</v>
      </c>
      <c r="E80" s="2">
        <f>'3yr IRR Build Up'!N96</f>
        <v>0</v>
      </c>
      <c r="F80" s="109">
        <f>+'3yr IRR Build Up'!O96</f>
        <v>0</v>
      </c>
      <c r="G80" s="109">
        <f>+'3yr IRR Build Up'!P96</f>
        <v>0</v>
      </c>
      <c r="H80" s="109">
        <f>+'3yr IRR Build Up'!Q96</f>
        <v>0</v>
      </c>
      <c r="I80" s="2" cm="1">
        <f t="array" ref="I80">(PRODUCT(1+F80:H80)^(1/3))-1</f>
        <v>0</v>
      </c>
      <c r="K80" s="110">
        <f>+'3yr IRR Build Up'!E96</f>
        <v>0</v>
      </c>
      <c r="L80" s="110">
        <f>+'3yr IRR Build Up'!G96</f>
        <v>0</v>
      </c>
      <c r="M80" s="109">
        <f>+'3yr IRR Build Up'!J96</f>
        <v>0</v>
      </c>
      <c r="N80" s="109">
        <f t="shared" si="4"/>
        <v>5.0000000000000001E-3</v>
      </c>
      <c r="O80" s="109">
        <f>+'3yr IRR Build Up'!O96</f>
        <v>0</v>
      </c>
      <c r="P80" s="109">
        <f>+'3yr IRR Build Up'!P96</f>
        <v>0</v>
      </c>
      <c r="Q80" s="109">
        <f>+'3yr IRR Build Up'!Q96</f>
        <v>0</v>
      </c>
      <c r="R80" s="109" cm="1">
        <f t="array" ref="R80">(PRODUCT(1+O80:Q80)^(1/3))-1</f>
        <v>0</v>
      </c>
      <c r="T80" s="111">
        <f>+'3yr IRR Build Up'!E96</f>
        <v>0</v>
      </c>
      <c r="U80" s="110">
        <f>+'3yr IRR Build Up'!G96</f>
        <v>0</v>
      </c>
      <c r="V80" s="109">
        <f>+'3yr IRR Build Up'!J96</f>
        <v>0</v>
      </c>
      <c r="W80" s="109">
        <f t="shared" si="5"/>
        <v>-5.0000000000000001E-3</v>
      </c>
      <c r="X80" s="109">
        <f>+'3yr IRR Build Up'!O96</f>
        <v>0</v>
      </c>
      <c r="Y80" s="109">
        <f>+'3yr IRR Build Up'!P96</f>
        <v>0</v>
      </c>
      <c r="Z80" s="109">
        <f>+'3yr IRR Build Up'!Q96</f>
        <v>0</v>
      </c>
      <c r="AA80" s="109" cm="1">
        <f t="array" ref="AA80">(PRODUCT(1+X80:Z80)^(1/3))-1</f>
        <v>0</v>
      </c>
      <c r="AC80" s="33">
        <f t="shared" si="6"/>
        <v>74</v>
      </c>
      <c r="AD80" s="3">
        <f>+'3yr IRR Build Up'!AE96</f>
        <v>0</v>
      </c>
      <c r="AE80" s="3">
        <f>+'3yr IRR Build Up'!AG96</f>
        <v>0</v>
      </c>
      <c r="AF80" s="109">
        <f>+'3yr IRR Build Up'!J96</f>
        <v>0</v>
      </c>
      <c r="AG80" s="109">
        <f>+AF80+'3yr IRR Build Up'!AH96</f>
        <v>0</v>
      </c>
      <c r="AH80" s="109">
        <f>+'3yr IRR Build Up'!O96</f>
        <v>0</v>
      </c>
      <c r="AI80" s="109">
        <f>+'3yr IRR Build Up'!P96</f>
        <v>0</v>
      </c>
      <c r="AJ80" s="109">
        <f>+'3yr IRR Build Up'!Q96</f>
        <v>0</v>
      </c>
      <c r="AK80" s="109" cm="1">
        <f t="array" ref="AK80">(PRODUCT(1+AH80:AJ80)^(1/3))-1</f>
        <v>0</v>
      </c>
      <c r="AL80" s="165" t="str">
        <f t="shared" si="7"/>
        <v>-</v>
      </c>
    </row>
    <row r="81" spans="1:38" x14ac:dyDescent="0.25">
      <c r="A81">
        <f>+'3yr IRR Build Up'!C97</f>
        <v>75</v>
      </c>
      <c r="B81">
        <f>+'3yr IRR Build Up'!E97</f>
        <v>0</v>
      </c>
      <c r="C81" s="3">
        <f>+'3yr IRR Build Up'!G97</f>
        <v>0</v>
      </c>
      <c r="D81" s="109">
        <f>'3yr IRR Build Up'!J97</f>
        <v>0</v>
      </c>
      <c r="E81" s="2">
        <f>'3yr IRR Build Up'!N97</f>
        <v>0</v>
      </c>
      <c r="F81" s="109">
        <f>+'3yr IRR Build Up'!O97</f>
        <v>0</v>
      </c>
      <c r="G81" s="109">
        <f>+'3yr IRR Build Up'!P97</f>
        <v>0</v>
      </c>
      <c r="H81" s="109">
        <f>+'3yr IRR Build Up'!Q97</f>
        <v>0</v>
      </c>
      <c r="I81" s="2" cm="1">
        <f t="array" ref="I81">(PRODUCT(1+F81:H81)^(1/3))-1</f>
        <v>0</v>
      </c>
      <c r="K81" s="110">
        <f>+'3yr IRR Build Up'!E97</f>
        <v>0</v>
      </c>
      <c r="L81" s="110">
        <f>+'3yr IRR Build Up'!G97</f>
        <v>0</v>
      </c>
      <c r="M81" s="109">
        <f>+'3yr IRR Build Up'!J97</f>
        <v>0</v>
      </c>
      <c r="N81" s="109">
        <f t="shared" si="4"/>
        <v>5.0000000000000001E-3</v>
      </c>
      <c r="O81" s="109">
        <f>+'3yr IRR Build Up'!O97</f>
        <v>0</v>
      </c>
      <c r="P81" s="109">
        <f>+'3yr IRR Build Up'!P97</f>
        <v>0</v>
      </c>
      <c r="Q81" s="109">
        <f>+'3yr IRR Build Up'!Q97</f>
        <v>0</v>
      </c>
      <c r="R81" s="109" cm="1">
        <f t="array" ref="R81">(PRODUCT(1+O81:Q81)^(1/3))-1</f>
        <v>0</v>
      </c>
      <c r="T81" s="111">
        <f>+'3yr IRR Build Up'!E97</f>
        <v>0</v>
      </c>
      <c r="U81" s="110">
        <f>+'3yr IRR Build Up'!G97</f>
        <v>0</v>
      </c>
      <c r="V81" s="109">
        <f>+'3yr IRR Build Up'!J97</f>
        <v>0</v>
      </c>
      <c r="W81" s="109">
        <f t="shared" si="5"/>
        <v>-5.0000000000000001E-3</v>
      </c>
      <c r="X81" s="109">
        <f>+'3yr IRR Build Up'!O97</f>
        <v>0</v>
      </c>
      <c r="Y81" s="109">
        <f>+'3yr IRR Build Up'!P97</f>
        <v>0</v>
      </c>
      <c r="Z81" s="109">
        <f>+'3yr IRR Build Up'!Q97</f>
        <v>0</v>
      </c>
      <c r="AA81" s="109" cm="1">
        <f t="array" ref="AA81">(PRODUCT(1+X81:Z81)^(1/3))-1</f>
        <v>0</v>
      </c>
      <c r="AC81" s="33">
        <f t="shared" si="6"/>
        <v>75</v>
      </c>
      <c r="AD81" s="3">
        <f>+'3yr IRR Build Up'!AE97</f>
        <v>0</v>
      </c>
      <c r="AE81" s="3">
        <f>+'3yr IRR Build Up'!AG97</f>
        <v>0</v>
      </c>
      <c r="AF81" s="109">
        <f>+'3yr IRR Build Up'!J97</f>
        <v>0</v>
      </c>
      <c r="AG81" s="109">
        <f>+AF81+'3yr IRR Build Up'!AH97</f>
        <v>0</v>
      </c>
      <c r="AH81" s="109">
        <f>+'3yr IRR Build Up'!O97</f>
        <v>0</v>
      </c>
      <c r="AI81" s="109">
        <f>+'3yr IRR Build Up'!P97</f>
        <v>0</v>
      </c>
      <c r="AJ81" s="109">
        <f>+'3yr IRR Build Up'!Q97</f>
        <v>0</v>
      </c>
      <c r="AK81" s="109" cm="1">
        <f t="array" ref="AK81">(PRODUCT(1+AH81:AJ81)^(1/3))-1</f>
        <v>0</v>
      </c>
      <c r="AL81" s="165" t="str">
        <f t="shared" si="7"/>
        <v>-</v>
      </c>
    </row>
    <row r="82" spans="1:38" x14ac:dyDescent="0.25">
      <c r="A82">
        <f>+'3yr IRR Build Up'!C98</f>
        <v>76</v>
      </c>
      <c r="B82">
        <f>+'3yr IRR Build Up'!E98</f>
        <v>0</v>
      </c>
      <c r="C82" s="3">
        <f>+'3yr IRR Build Up'!G98</f>
        <v>0</v>
      </c>
      <c r="D82" s="109">
        <f>'3yr IRR Build Up'!J98</f>
        <v>0</v>
      </c>
      <c r="E82" s="2">
        <f>'3yr IRR Build Up'!N98</f>
        <v>0</v>
      </c>
      <c r="F82" s="109">
        <f>+'3yr IRR Build Up'!O98</f>
        <v>0</v>
      </c>
      <c r="G82" s="109">
        <f>+'3yr IRR Build Up'!P98</f>
        <v>0</v>
      </c>
      <c r="H82" s="109">
        <f>+'3yr IRR Build Up'!Q98</f>
        <v>0</v>
      </c>
      <c r="I82" s="2" cm="1">
        <f t="array" ref="I82">(PRODUCT(1+F82:H82)^(1/3))-1</f>
        <v>0</v>
      </c>
      <c r="K82" s="110">
        <f>+'3yr IRR Build Up'!E98</f>
        <v>0</v>
      </c>
      <c r="L82" s="110">
        <f>+'3yr IRR Build Up'!G98</f>
        <v>0</v>
      </c>
      <c r="M82" s="109">
        <f>+'3yr IRR Build Up'!J98</f>
        <v>0</v>
      </c>
      <c r="N82" s="109">
        <f t="shared" si="4"/>
        <v>5.0000000000000001E-3</v>
      </c>
      <c r="O82" s="109">
        <f>+'3yr IRR Build Up'!O98</f>
        <v>0</v>
      </c>
      <c r="P82" s="109">
        <f>+'3yr IRR Build Up'!P98</f>
        <v>0</v>
      </c>
      <c r="Q82" s="109">
        <f>+'3yr IRR Build Up'!Q98</f>
        <v>0</v>
      </c>
      <c r="R82" s="109" cm="1">
        <f t="array" ref="R82">(PRODUCT(1+O82:Q82)^(1/3))-1</f>
        <v>0</v>
      </c>
      <c r="T82" s="111">
        <f>+'3yr IRR Build Up'!E98</f>
        <v>0</v>
      </c>
      <c r="U82" s="110">
        <f>+'3yr IRR Build Up'!G98</f>
        <v>0</v>
      </c>
      <c r="V82" s="109">
        <f>+'3yr IRR Build Up'!J98</f>
        <v>0</v>
      </c>
      <c r="W82" s="109">
        <f t="shared" si="5"/>
        <v>-5.0000000000000001E-3</v>
      </c>
      <c r="X82" s="109">
        <f>+'3yr IRR Build Up'!O98</f>
        <v>0</v>
      </c>
      <c r="Y82" s="109">
        <f>+'3yr IRR Build Up'!P98</f>
        <v>0</v>
      </c>
      <c r="Z82" s="109">
        <f>+'3yr IRR Build Up'!Q98</f>
        <v>0</v>
      </c>
      <c r="AA82" s="109" cm="1">
        <f t="array" ref="AA82">(PRODUCT(1+X82:Z82)^(1/3))-1</f>
        <v>0</v>
      </c>
      <c r="AC82" s="33">
        <f t="shared" si="6"/>
        <v>76</v>
      </c>
      <c r="AD82" s="3">
        <f>+'3yr IRR Build Up'!AE98</f>
        <v>0</v>
      </c>
      <c r="AE82" s="3">
        <f>+'3yr IRR Build Up'!AG98</f>
        <v>0</v>
      </c>
      <c r="AF82" s="109">
        <f>+'3yr IRR Build Up'!J98</f>
        <v>0</v>
      </c>
      <c r="AG82" s="109">
        <f>+AF82+'3yr IRR Build Up'!AH98</f>
        <v>0</v>
      </c>
      <c r="AH82" s="109">
        <f>+'3yr IRR Build Up'!O98</f>
        <v>0</v>
      </c>
      <c r="AI82" s="109">
        <f>+'3yr IRR Build Up'!P98</f>
        <v>0</v>
      </c>
      <c r="AJ82" s="109">
        <f>+'3yr IRR Build Up'!Q98</f>
        <v>0</v>
      </c>
      <c r="AK82" s="109" cm="1">
        <f t="array" ref="AK82">(PRODUCT(1+AH82:AJ82)^(1/3))-1</f>
        <v>0</v>
      </c>
      <c r="AL82" s="165" t="str">
        <f t="shared" si="7"/>
        <v>-</v>
      </c>
    </row>
    <row r="83" spans="1:38" x14ac:dyDescent="0.25">
      <c r="A83">
        <f>+'3yr IRR Build Up'!C99</f>
        <v>77</v>
      </c>
      <c r="B83" t="str">
        <f>+'3yr IRR Build Up'!E99</f>
        <v>Japan</v>
      </c>
      <c r="C83" s="3" t="str">
        <f>+'3yr IRR Build Up'!G99</f>
        <v>Office</v>
      </c>
      <c r="D83" s="109">
        <f>'3yr IRR Build Up'!J99</f>
        <v>3.2400000000000005E-2</v>
      </c>
      <c r="E83" s="2">
        <f>'3yr IRR Build Up'!N99</f>
        <v>3.2400000000000005E-2</v>
      </c>
      <c r="F83" s="109">
        <f>+'3yr IRR Build Up'!O99</f>
        <v>0.02</v>
      </c>
      <c r="G83" s="109">
        <f>+'3yr IRR Build Up'!P99</f>
        <v>4.4999999999999998E-2</v>
      </c>
      <c r="H83" s="109">
        <f>+'3yr IRR Build Up'!Q99</f>
        <v>0.03</v>
      </c>
      <c r="I83" s="2" cm="1">
        <f t="array" ref="I83">(PRODUCT(1+F83:H83)^(1/3))-1</f>
        <v>3.1615587552272562E-2</v>
      </c>
      <c r="K83" s="110" t="str">
        <f>+'3yr IRR Build Up'!E99</f>
        <v>Japan</v>
      </c>
      <c r="L83" s="110" t="str">
        <f>+'3yr IRR Build Up'!G99</f>
        <v>Office</v>
      </c>
      <c r="M83" s="109">
        <f>+'3yr IRR Build Up'!J99</f>
        <v>3.2400000000000005E-2</v>
      </c>
      <c r="N83" s="109">
        <f t="shared" si="4"/>
        <v>3.7400000000000003E-2</v>
      </c>
      <c r="O83" s="109">
        <f>+'3yr IRR Build Up'!O99</f>
        <v>0.02</v>
      </c>
      <c r="P83" s="109">
        <f>+'3yr IRR Build Up'!P99</f>
        <v>4.4999999999999998E-2</v>
      </c>
      <c r="Q83" s="109">
        <f>+'3yr IRR Build Up'!Q99</f>
        <v>0.03</v>
      </c>
      <c r="R83" s="109" cm="1">
        <f t="array" ref="R83">(PRODUCT(1+O83:Q83)^(1/3))-1</f>
        <v>3.1615587552272562E-2</v>
      </c>
      <c r="T83" s="111" t="str">
        <f>+'3yr IRR Build Up'!E99</f>
        <v>Japan</v>
      </c>
      <c r="U83" s="110" t="str">
        <f>+'3yr IRR Build Up'!G99</f>
        <v>Office</v>
      </c>
      <c r="V83" s="109">
        <f>+'3yr IRR Build Up'!J99</f>
        <v>3.2400000000000005E-2</v>
      </c>
      <c r="W83" s="109">
        <f t="shared" si="5"/>
        <v>2.7400000000000004E-2</v>
      </c>
      <c r="X83" s="109">
        <f>+'3yr IRR Build Up'!O99</f>
        <v>0.02</v>
      </c>
      <c r="Y83" s="109">
        <f>+'3yr IRR Build Up'!P99</f>
        <v>4.4999999999999998E-2</v>
      </c>
      <c r="Z83" s="109">
        <f>+'3yr IRR Build Up'!Q99</f>
        <v>0.03</v>
      </c>
      <c r="AA83" s="109" cm="1">
        <f t="array" ref="AA83">(PRODUCT(1+X83:Z83)^(1/3))-1</f>
        <v>3.1615587552272562E-2</v>
      </c>
      <c r="AC83" s="33">
        <f t="shared" si="6"/>
        <v>77</v>
      </c>
      <c r="AD83" s="3" t="str">
        <f>+'3yr IRR Build Up'!AE99</f>
        <v>Japan</v>
      </c>
      <c r="AE83" s="3" t="str">
        <f>+'3yr IRR Build Up'!AG99</f>
        <v>Office</v>
      </c>
      <c r="AF83" s="109">
        <f>+'3yr IRR Build Up'!J99</f>
        <v>3.2400000000000005E-2</v>
      </c>
      <c r="AG83" s="109">
        <f>+AF83+'3yr IRR Build Up'!AH99</f>
        <v>3.2400000000000005E-2</v>
      </c>
      <c r="AH83" s="109">
        <f>+'3yr IRR Build Up'!O99</f>
        <v>0.02</v>
      </c>
      <c r="AI83" s="109">
        <f>+'3yr IRR Build Up'!P99</f>
        <v>4.4999999999999998E-2</v>
      </c>
      <c r="AJ83" s="109">
        <f>+'3yr IRR Build Up'!Q99</f>
        <v>0.03</v>
      </c>
      <c r="AK83" s="109" cm="1">
        <f t="array" ref="AK83">(PRODUCT(1+AH83:AJ83)^(1/3))-1</f>
        <v>3.1615587552272562E-2</v>
      </c>
      <c r="AL83" s="165">
        <f t="shared" si="7"/>
        <v>6.4927946753733812E-2</v>
      </c>
    </row>
    <row r="84" spans="1:38" x14ac:dyDescent="0.25">
      <c r="A84">
        <f>+'3yr IRR Build Up'!C100</f>
        <v>78</v>
      </c>
      <c r="B84" t="str">
        <f>+'3yr IRR Build Up'!E100</f>
        <v>Singapore</v>
      </c>
      <c r="C84" s="3" t="str">
        <f>+'3yr IRR Build Up'!G100</f>
        <v>Office</v>
      </c>
      <c r="D84" s="109">
        <f>'3yr IRR Build Up'!J100</f>
        <v>3.2849999999999997E-2</v>
      </c>
      <c r="E84" s="2">
        <f>'3yr IRR Build Up'!N100</f>
        <v>3.2849999999999997E-2</v>
      </c>
      <c r="F84" s="109">
        <f>+'3yr IRR Build Up'!O100</f>
        <v>0.02</v>
      </c>
      <c r="G84" s="109">
        <f>+'3yr IRR Build Up'!P100</f>
        <v>0.02</v>
      </c>
      <c r="H84" s="109">
        <f>+'3yr IRR Build Up'!Q100</f>
        <v>0.02</v>
      </c>
      <c r="I84" s="2" cm="1">
        <f t="array" ref="I84">(PRODUCT(1+F84:H84)^(1/3))-1</f>
        <v>2.0000000000000018E-2</v>
      </c>
      <c r="K84" s="110" t="str">
        <f>+'3yr IRR Build Up'!E100</f>
        <v>Singapore</v>
      </c>
      <c r="L84" s="110" t="str">
        <f>+'3yr IRR Build Up'!G100</f>
        <v>Office</v>
      </c>
      <c r="M84" s="109">
        <f>+'3yr IRR Build Up'!J100</f>
        <v>3.2849999999999997E-2</v>
      </c>
      <c r="N84" s="109">
        <f t="shared" si="4"/>
        <v>3.7849999999999995E-2</v>
      </c>
      <c r="O84" s="109">
        <f>+'3yr IRR Build Up'!O100</f>
        <v>0.02</v>
      </c>
      <c r="P84" s="109">
        <f>+'3yr IRR Build Up'!P100</f>
        <v>0.02</v>
      </c>
      <c r="Q84" s="109">
        <f>+'3yr IRR Build Up'!Q100</f>
        <v>0.02</v>
      </c>
      <c r="R84" s="109" cm="1">
        <f t="array" ref="R84">(PRODUCT(1+O84:Q84)^(1/3))-1</f>
        <v>2.0000000000000018E-2</v>
      </c>
      <c r="T84" s="111" t="str">
        <f>+'3yr IRR Build Up'!E100</f>
        <v>Singapore</v>
      </c>
      <c r="U84" s="110" t="str">
        <f>+'3yr IRR Build Up'!G100</f>
        <v>Office</v>
      </c>
      <c r="V84" s="109">
        <f>+'3yr IRR Build Up'!J100</f>
        <v>3.2849999999999997E-2</v>
      </c>
      <c r="W84" s="109">
        <f t="shared" si="5"/>
        <v>2.7849999999999996E-2</v>
      </c>
      <c r="X84" s="109">
        <f>+'3yr IRR Build Up'!O100</f>
        <v>0.02</v>
      </c>
      <c r="Y84" s="109">
        <f>+'3yr IRR Build Up'!P100</f>
        <v>0.02</v>
      </c>
      <c r="Z84" s="109">
        <f>+'3yr IRR Build Up'!Q100</f>
        <v>0.02</v>
      </c>
      <c r="AA84" s="109" cm="1">
        <f t="array" ref="AA84">(PRODUCT(1+X84:Z84)^(1/3))-1</f>
        <v>2.0000000000000018E-2</v>
      </c>
      <c r="AC84" s="33">
        <f t="shared" si="6"/>
        <v>78</v>
      </c>
      <c r="AD84" s="3" t="str">
        <f>+'3yr IRR Build Up'!AE100</f>
        <v>Singapore</v>
      </c>
      <c r="AE84" s="3" t="str">
        <f>+'3yr IRR Build Up'!AG100</f>
        <v>Office</v>
      </c>
      <c r="AF84" s="109">
        <f>+'3yr IRR Build Up'!J100</f>
        <v>3.2849999999999997E-2</v>
      </c>
      <c r="AG84" s="109">
        <f>+AF84+'3yr IRR Build Up'!AH100</f>
        <v>3.2849999999999997E-2</v>
      </c>
      <c r="AH84" s="109">
        <f>+'3yr IRR Build Up'!O100</f>
        <v>0.02</v>
      </c>
      <c r="AI84" s="109">
        <f>+'3yr IRR Build Up'!P100</f>
        <v>0.02</v>
      </c>
      <c r="AJ84" s="109">
        <f>+'3yr IRR Build Up'!Q100</f>
        <v>0.02</v>
      </c>
      <c r="AK84" s="109" cm="1">
        <f t="array" ref="AK84">(PRODUCT(1+AH84:AJ84)^(1/3))-1</f>
        <v>2.0000000000000018E-2</v>
      </c>
      <c r="AL84" s="165">
        <f t="shared" si="7"/>
        <v>5.3506999999999971E-2</v>
      </c>
    </row>
    <row r="85" spans="1:38" x14ac:dyDescent="0.25">
      <c r="A85">
        <f>+'3yr IRR Build Up'!C101</f>
        <v>79</v>
      </c>
      <c r="B85" t="str">
        <f>+'3yr IRR Build Up'!E101</f>
        <v>South Korea</v>
      </c>
      <c r="C85" s="3" t="str">
        <f>+'3yr IRR Build Up'!G101</f>
        <v>Office</v>
      </c>
      <c r="D85" s="109">
        <f>'3yr IRR Build Up'!J101</f>
        <v>4.0500000000000001E-2</v>
      </c>
      <c r="E85" s="2">
        <f>'3yr IRR Build Up'!N101</f>
        <v>4.0500000000000001E-2</v>
      </c>
      <c r="F85" s="109">
        <f>+'3yr IRR Build Up'!O101</f>
        <v>0.02</v>
      </c>
      <c r="G85" s="109">
        <f>+'3yr IRR Build Up'!P101</f>
        <v>0.02</v>
      </c>
      <c r="H85" s="109">
        <f>+'3yr IRR Build Up'!Q101</f>
        <v>0.02</v>
      </c>
      <c r="I85" s="2" cm="1">
        <f t="array" ref="I85">(PRODUCT(1+F85:H85)^(1/3))-1</f>
        <v>2.0000000000000018E-2</v>
      </c>
      <c r="K85" s="110" t="str">
        <f>+'3yr IRR Build Up'!E101</f>
        <v>South Korea</v>
      </c>
      <c r="L85" s="110" t="str">
        <f>+'3yr IRR Build Up'!G101</f>
        <v>Office</v>
      </c>
      <c r="M85" s="109">
        <f>+'3yr IRR Build Up'!J101</f>
        <v>4.0500000000000001E-2</v>
      </c>
      <c r="N85" s="109">
        <f t="shared" si="4"/>
        <v>4.5499999999999999E-2</v>
      </c>
      <c r="O85" s="109">
        <f>+'3yr IRR Build Up'!O101</f>
        <v>0.02</v>
      </c>
      <c r="P85" s="109">
        <f>+'3yr IRR Build Up'!P101</f>
        <v>0.02</v>
      </c>
      <c r="Q85" s="109">
        <f>+'3yr IRR Build Up'!Q101</f>
        <v>0.02</v>
      </c>
      <c r="R85" s="109" cm="1">
        <f t="array" ref="R85">(PRODUCT(1+O85:Q85)^(1/3))-1</f>
        <v>2.0000000000000018E-2</v>
      </c>
      <c r="T85" s="111" t="str">
        <f>+'3yr IRR Build Up'!E101</f>
        <v>South Korea</v>
      </c>
      <c r="U85" s="110" t="str">
        <f>+'3yr IRR Build Up'!G101</f>
        <v>Office</v>
      </c>
      <c r="V85" s="109">
        <f>+'3yr IRR Build Up'!J101</f>
        <v>4.0500000000000001E-2</v>
      </c>
      <c r="W85" s="109">
        <f t="shared" si="5"/>
        <v>3.5500000000000004E-2</v>
      </c>
      <c r="X85" s="109">
        <f>+'3yr IRR Build Up'!O101</f>
        <v>0.02</v>
      </c>
      <c r="Y85" s="109">
        <f>+'3yr IRR Build Up'!P101</f>
        <v>0.02</v>
      </c>
      <c r="Z85" s="109">
        <f>+'3yr IRR Build Up'!Q101</f>
        <v>0.02</v>
      </c>
      <c r="AA85" s="109" cm="1">
        <f t="array" ref="AA85">(PRODUCT(1+X85:Z85)^(1/3))-1</f>
        <v>2.0000000000000018E-2</v>
      </c>
      <c r="AC85" s="33">
        <f t="shared" si="6"/>
        <v>79</v>
      </c>
      <c r="AD85" s="3" t="str">
        <f>+'3yr IRR Build Up'!AE101</f>
        <v>South Korea</v>
      </c>
      <c r="AE85" s="3" t="str">
        <f>+'3yr IRR Build Up'!AG101</f>
        <v>Office</v>
      </c>
      <c r="AF85" s="109">
        <f>+'3yr IRR Build Up'!J101</f>
        <v>4.0500000000000001E-2</v>
      </c>
      <c r="AG85" s="109">
        <f>+AF85+'3yr IRR Build Up'!AH101</f>
        <v>4.0500000000000001E-2</v>
      </c>
      <c r="AH85" s="109">
        <f>+'3yr IRR Build Up'!O101</f>
        <v>0.02</v>
      </c>
      <c r="AI85" s="109">
        <f>+'3yr IRR Build Up'!P101</f>
        <v>0.02</v>
      </c>
      <c r="AJ85" s="109">
        <f>+'3yr IRR Build Up'!Q101</f>
        <v>0.02</v>
      </c>
      <c r="AK85" s="109" cm="1">
        <f t="array" ref="AK85">(PRODUCT(1+AH85:AJ85)^(1/3))-1</f>
        <v>2.0000000000000018E-2</v>
      </c>
      <c r="AL85" s="165">
        <f t="shared" si="7"/>
        <v>6.13099999971225E-2</v>
      </c>
    </row>
    <row r="86" spans="1:38" x14ac:dyDescent="0.25">
      <c r="A86">
        <f>+'3yr IRR Build Up'!C102</f>
        <v>80</v>
      </c>
      <c r="B86" t="str">
        <f>+'3yr IRR Build Up'!E102</f>
        <v>Australia</v>
      </c>
      <c r="C86" s="3" t="str">
        <f>+'3yr IRR Build Up'!G102</f>
        <v>Retail</v>
      </c>
      <c r="D86" s="109">
        <f>'3yr IRR Build Up'!J102</f>
        <v>4.6000000000000006E-2</v>
      </c>
      <c r="E86" s="2">
        <f>'3yr IRR Build Up'!N102</f>
        <v>4.6000000000000006E-2</v>
      </c>
      <c r="F86" s="109">
        <f>+'3yr IRR Build Up'!O102</f>
        <v>1.4999999999999999E-2</v>
      </c>
      <c r="G86" s="109">
        <f>+'3yr IRR Build Up'!P102</f>
        <v>1.4999999999999999E-2</v>
      </c>
      <c r="H86" s="109">
        <f>+'3yr IRR Build Up'!Q102</f>
        <v>0.02</v>
      </c>
      <c r="I86" s="2" cm="1">
        <f t="array" ref="I86">(PRODUCT(1+F86:H86)^(1/3))-1</f>
        <v>1.6663937404957752E-2</v>
      </c>
      <c r="K86" s="110" t="str">
        <f>+'3yr IRR Build Up'!E102</f>
        <v>Australia</v>
      </c>
      <c r="L86" s="110" t="str">
        <f>+'3yr IRR Build Up'!G102</f>
        <v>Retail</v>
      </c>
      <c r="M86" s="109">
        <f>+'3yr IRR Build Up'!J102</f>
        <v>4.6000000000000006E-2</v>
      </c>
      <c r="N86" s="109">
        <f t="shared" si="4"/>
        <v>5.1000000000000004E-2</v>
      </c>
      <c r="O86" s="109">
        <f>+'3yr IRR Build Up'!O102</f>
        <v>1.4999999999999999E-2</v>
      </c>
      <c r="P86" s="109">
        <f>+'3yr IRR Build Up'!P102</f>
        <v>1.4999999999999999E-2</v>
      </c>
      <c r="Q86" s="109">
        <f>+'3yr IRR Build Up'!Q102</f>
        <v>0.02</v>
      </c>
      <c r="R86" s="109" cm="1">
        <f t="array" ref="R86">(PRODUCT(1+O86:Q86)^(1/3))-1</f>
        <v>1.6663937404957752E-2</v>
      </c>
      <c r="T86" s="111" t="str">
        <f>+'3yr IRR Build Up'!E102</f>
        <v>Australia</v>
      </c>
      <c r="U86" s="110" t="str">
        <f>+'3yr IRR Build Up'!G102</f>
        <v>Retail</v>
      </c>
      <c r="V86" s="109">
        <f>+'3yr IRR Build Up'!J102</f>
        <v>4.6000000000000006E-2</v>
      </c>
      <c r="W86" s="109">
        <f t="shared" si="5"/>
        <v>4.1000000000000009E-2</v>
      </c>
      <c r="X86" s="109">
        <f>+'3yr IRR Build Up'!O102</f>
        <v>1.4999999999999999E-2</v>
      </c>
      <c r="Y86" s="109">
        <f>+'3yr IRR Build Up'!P102</f>
        <v>1.4999999999999999E-2</v>
      </c>
      <c r="Z86" s="109">
        <f>+'3yr IRR Build Up'!Q102</f>
        <v>0.02</v>
      </c>
      <c r="AA86" s="109" cm="1">
        <f t="array" ref="AA86">(PRODUCT(1+X86:Z86)^(1/3))-1</f>
        <v>1.6663937404957752E-2</v>
      </c>
      <c r="AC86" s="33">
        <f t="shared" si="6"/>
        <v>80</v>
      </c>
      <c r="AD86" s="3" t="str">
        <f>+'3yr IRR Build Up'!AE102</f>
        <v>Australia</v>
      </c>
      <c r="AE86" s="3" t="str">
        <f>+'3yr IRR Build Up'!AG102</f>
        <v>Retail</v>
      </c>
      <c r="AF86" s="109">
        <f>+'3yr IRR Build Up'!J102</f>
        <v>4.6000000000000006E-2</v>
      </c>
      <c r="AG86" s="109">
        <f>+AF86+'3yr IRR Build Up'!AH102</f>
        <v>4.6000000000000006E-2</v>
      </c>
      <c r="AH86" s="109">
        <f>+'3yr IRR Build Up'!O102</f>
        <v>1.4999999999999999E-2</v>
      </c>
      <c r="AI86" s="109">
        <f>+'3yr IRR Build Up'!P102</f>
        <v>1.4999999999999999E-2</v>
      </c>
      <c r="AJ86" s="109">
        <f>+'3yr IRR Build Up'!Q102</f>
        <v>0.02</v>
      </c>
      <c r="AK86" s="109" cm="1">
        <f t="array" ref="AK86">(PRODUCT(1+AH86:AJ86)^(1/3))-1</f>
        <v>1.6663937404957752E-2</v>
      </c>
      <c r="AL86" s="165">
        <f t="shared" si="7"/>
        <v>6.3352859647653581E-2</v>
      </c>
    </row>
    <row r="87" spans="1:38" x14ac:dyDescent="0.25">
      <c r="A87">
        <f>+'3yr IRR Build Up'!C103</f>
        <v>81</v>
      </c>
      <c r="B87" t="str">
        <f>+'3yr IRR Build Up'!E103</f>
        <v>Australia</v>
      </c>
      <c r="C87" s="3" t="str">
        <f>+'3yr IRR Build Up'!G103</f>
        <v>Retail</v>
      </c>
      <c r="D87" s="109">
        <f>'3yr IRR Build Up'!J103</f>
        <v>4.65E-2</v>
      </c>
      <c r="E87" s="2">
        <f>'3yr IRR Build Up'!N103</f>
        <v>4.65E-2</v>
      </c>
      <c r="F87" s="109">
        <f>+'3yr IRR Build Up'!O103</f>
        <v>1.4999999999999999E-2</v>
      </c>
      <c r="G87" s="109">
        <f>+'3yr IRR Build Up'!P103</f>
        <v>1.4999999999999999E-2</v>
      </c>
      <c r="H87" s="109">
        <f>+'3yr IRR Build Up'!Q103</f>
        <v>0.02</v>
      </c>
      <c r="I87" s="2" cm="1">
        <f t="array" ref="I87">(PRODUCT(1+F87:H87)^(1/3))-1</f>
        <v>1.6663937404957752E-2</v>
      </c>
      <c r="K87" s="110" t="str">
        <f>+'3yr IRR Build Up'!E103</f>
        <v>Australia</v>
      </c>
      <c r="L87" s="110" t="str">
        <f>+'3yr IRR Build Up'!G103</f>
        <v>Retail</v>
      </c>
      <c r="M87" s="109">
        <f>+'3yr IRR Build Up'!J103</f>
        <v>4.65E-2</v>
      </c>
      <c r="N87" s="109">
        <f t="shared" si="4"/>
        <v>5.1499999999999997E-2</v>
      </c>
      <c r="O87" s="109">
        <f>+'3yr IRR Build Up'!O103</f>
        <v>1.4999999999999999E-2</v>
      </c>
      <c r="P87" s="109">
        <f>+'3yr IRR Build Up'!P103</f>
        <v>1.4999999999999999E-2</v>
      </c>
      <c r="Q87" s="109">
        <f>+'3yr IRR Build Up'!Q103</f>
        <v>0.02</v>
      </c>
      <c r="R87" s="109" cm="1">
        <f t="array" ref="R87">(PRODUCT(1+O87:Q87)^(1/3))-1</f>
        <v>1.6663937404957752E-2</v>
      </c>
      <c r="T87" s="111" t="str">
        <f>+'3yr IRR Build Up'!E103</f>
        <v>Australia</v>
      </c>
      <c r="U87" s="110" t="str">
        <f>+'3yr IRR Build Up'!G103</f>
        <v>Retail</v>
      </c>
      <c r="V87" s="109">
        <f>+'3yr IRR Build Up'!J103</f>
        <v>4.65E-2</v>
      </c>
      <c r="W87" s="109">
        <f t="shared" si="5"/>
        <v>4.1500000000000002E-2</v>
      </c>
      <c r="X87" s="109">
        <f>+'3yr IRR Build Up'!O103</f>
        <v>1.4999999999999999E-2</v>
      </c>
      <c r="Y87" s="109">
        <f>+'3yr IRR Build Up'!P103</f>
        <v>1.4999999999999999E-2</v>
      </c>
      <c r="Z87" s="109">
        <f>+'3yr IRR Build Up'!Q103</f>
        <v>0.02</v>
      </c>
      <c r="AA87" s="109" cm="1">
        <f t="array" ref="AA87">(PRODUCT(1+X87:Z87)^(1/3))-1</f>
        <v>1.6663937404957752E-2</v>
      </c>
      <c r="AC87" s="33">
        <f t="shared" si="6"/>
        <v>81</v>
      </c>
      <c r="AD87" s="3" t="str">
        <f>+'3yr IRR Build Up'!AE103</f>
        <v>Australia</v>
      </c>
      <c r="AE87" s="3" t="str">
        <f>+'3yr IRR Build Up'!AG103</f>
        <v>Retail</v>
      </c>
      <c r="AF87" s="109">
        <f>+'3yr IRR Build Up'!J103</f>
        <v>4.65E-2</v>
      </c>
      <c r="AG87" s="109">
        <f>+AF87+'3yr IRR Build Up'!AH103</f>
        <v>4.65E-2</v>
      </c>
      <c r="AH87" s="109">
        <f>+'3yr IRR Build Up'!O103</f>
        <v>1.4999999999999999E-2</v>
      </c>
      <c r="AI87" s="109">
        <f>+'3yr IRR Build Up'!P103</f>
        <v>1.4999999999999999E-2</v>
      </c>
      <c r="AJ87" s="109">
        <f>+'3yr IRR Build Up'!Q103</f>
        <v>0.02</v>
      </c>
      <c r="AK87" s="109" cm="1">
        <f t="array" ref="AK87">(PRODUCT(1+AH87:AJ87)^(1/3))-1</f>
        <v>1.6663937404957752E-2</v>
      </c>
      <c r="AL87" s="165">
        <f t="shared" si="7"/>
        <v>6.3860336194310419E-2</v>
      </c>
    </row>
    <row r="88" spans="1:38" x14ac:dyDescent="0.25">
      <c r="A88">
        <f>+'3yr IRR Build Up'!C104</f>
        <v>82</v>
      </c>
      <c r="B88">
        <f>+'3yr IRR Build Up'!E104</f>
        <v>0</v>
      </c>
      <c r="C88" s="3">
        <f>+'3yr IRR Build Up'!G104</f>
        <v>0</v>
      </c>
      <c r="D88" s="109">
        <f>'3yr IRR Build Up'!J104</f>
        <v>0</v>
      </c>
      <c r="E88" s="2">
        <f>'3yr IRR Build Up'!N104</f>
        <v>0</v>
      </c>
      <c r="F88" s="109">
        <f>+'3yr IRR Build Up'!O104</f>
        <v>0</v>
      </c>
      <c r="G88" s="109">
        <f>+'3yr IRR Build Up'!P104</f>
        <v>0</v>
      </c>
      <c r="H88" s="109">
        <f>+'3yr IRR Build Up'!Q104</f>
        <v>0</v>
      </c>
      <c r="I88" s="2" cm="1">
        <f t="array" ref="I88">(PRODUCT(1+F88:H88)^(1/3))-1</f>
        <v>0</v>
      </c>
      <c r="K88" s="110">
        <f>+'3yr IRR Build Up'!E104</f>
        <v>0</v>
      </c>
      <c r="L88" s="110">
        <f>+'3yr IRR Build Up'!G104</f>
        <v>0</v>
      </c>
      <c r="M88" s="109">
        <f>+'3yr IRR Build Up'!J104</f>
        <v>0</v>
      </c>
      <c r="N88" s="109">
        <f t="shared" si="4"/>
        <v>5.0000000000000001E-3</v>
      </c>
      <c r="O88" s="109">
        <f>+'3yr IRR Build Up'!O104</f>
        <v>0</v>
      </c>
      <c r="P88" s="109">
        <f>+'3yr IRR Build Up'!P104</f>
        <v>0</v>
      </c>
      <c r="Q88" s="109">
        <f>+'3yr IRR Build Up'!Q104</f>
        <v>0</v>
      </c>
      <c r="R88" s="109" cm="1">
        <f t="array" ref="R88">(PRODUCT(1+O88:Q88)^(1/3))-1</f>
        <v>0</v>
      </c>
      <c r="T88" s="111">
        <f>+'3yr IRR Build Up'!E104</f>
        <v>0</v>
      </c>
      <c r="U88" s="110">
        <f>+'3yr IRR Build Up'!G104</f>
        <v>0</v>
      </c>
      <c r="V88" s="109">
        <f>+'3yr IRR Build Up'!J104</f>
        <v>0</v>
      </c>
      <c r="W88" s="109">
        <f t="shared" si="5"/>
        <v>-5.0000000000000001E-3</v>
      </c>
      <c r="X88" s="109">
        <f>+'3yr IRR Build Up'!O104</f>
        <v>0</v>
      </c>
      <c r="Y88" s="109">
        <f>+'3yr IRR Build Up'!P104</f>
        <v>0</v>
      </c>
      <c r="Z88" s="109">
        <f>+'3yr IRR Build Up'!Q104</f>
        <v>0</v>
      </c>
      <c r="AA88" s="109" cm="1">
        <f t="array" ref="AA88">(PRODUCT(1+X88:Z88)^(1/3))-1</f>
        <v>0</v>
      </c>
      <c r="AC88" s="33">
        <f t="shared" si="6"/>
        <v>82</v>
      </c>
      <c r="AD88" s="3">
        <f>+'3yr IRR Build Up'!AE104</f>
        <v>0</v>
      </c>
      <c r="AE88" s="3">
        <f>+'3yr IRR Build Up'!AG104</f>
        <v>0</v>
      </c>
      <c r="AF88" s="109">
        <f>+'3yr IRR Build Up'!J104</f>
        <v>0</v>
      </c>
      <c r="AG88" s="109">
        <f>+AF88+'3yr IRR Build Up'!AH104</f>
        <v>0</v>
      </c>
      <c r="AH88" s="109">
        <f>+'3yr IRR Build Up'!O104</f>
        <v>0</v>
      </c>
      <c r="AI88" s="109">
        <f>+'3yr IRR Build Up'!P104</f>
        <v>0</v>
      </c>
      <c r="AJ88" s="109">
        <f>+'3yr IRR Build Up'!Q104</f>
        <v>0</v>
      </c>
      <c r="AK88" s="109" cm="1">
        <f t="array" ref="AK88">(PRODUCT(1+AH88:AJ88)^(1/3))-1</f>
        <v>0</v>
      </c>
      <c r="AL88" s="165" t="str">
        <f t="shared" si="7"/>
        <v>-</v>
      </c>
    </row>
    <row r="89" spans="1:38" x14ac:dyDescent="0.25">
      <c r="A89">
        <f>+'3yr IRR Build Up'!C105</f>
        <v>83</v>
      </c>
      <c r="B89">
        <f>+'3yr IRR Build Up'!E105</f>
        <v>0</v>
      </c>
      <c r="C89" s="3">
        <f>+'3yr IRR Build Up'!G105</f>
        <v>0</v>
      </c>
      <c r="D89" s="109">
        <f>'3yr IRR Build Up'!J105</f>
        <v>0</v>
      </c>
      <c r="E89" s="2">
        <f>'3yr IRR Build Up'!N105</f>
        <v>0</v>
      </c>
      <c r="F89" s="109">
        <f>+'3yr IRR Build Up'!O105</f>
        <v>0</v>
      </c>
      <c r="G89" s="109">
        <f>+'3yr IRR Build Up'!P105</f>
        <v>0</v>
      </c>
      <c r="H89" s="109">
        <f>+'3yr IRR Build Up'!Q105</f>
        <v>0</v>
      </c>
      <c r="I89" s="2" cm="1">
        <f t="array" ref="I89">(PRODUCT(1+F89:H89)^(1/3))-1</f>
        <v>0</v>
      </c>
      <c r="K89" s="110">
        <f>+'3yr IRR Build Up'!E105</f>
        <v>0</v>
      </c>
      <c r="L89" s="110">
        <f>+'3yr IRR Build Up'!G105</f>
        <v>0</v>
      </c>
      <c r="M89" s="109">
        <f>+'3yr IRR Build Up'!J105</f>
        <v>0</v>
      </c>
      <c r="N89" s="109">
        <f t="shared" si="4"/>
        <v>5.0000000000000001E-3</v>
      </c>
      <c r="O89" s="109">
        <f>+'3yr IRR Build Up'!O105</f>
        <v>0</v>
      </c>
      <c r="P89" s="109">
        <f>+'3yr IRR Build Up'!P105</f>
        <v>0</v>
      </c>
      <c r="Q89" s="109">
        <f>+'3yr IRR Build Up'!Q105</f>
        <v>0</v>
      </c>
      <c r="R89" s="109" cm="1">
        <f t="array" ref="R89">(PRODUCT(1+O89:Q89)^(1/3))-1</f>
        <v>0</v>
      </c>
      <c r="T89" s="111">
        <f>+'3yr IRR Build Up'!E105</f>
        <v>0</v>
      </c>
      <c r="U89" s="110">
        <f>+'3yr IRR Build Up'!G105</f>
        <v>0</v>
      </c>
      <c r="V89" s="109">
        <f>+'3yr IRR Build Up'!J105</f>
        <v>0</v>
      </c>
      <c r="W89" s="109">
        <f t="shared" si="5"/>
        <v>-5.0000000000000001E-3</v>
      </c>
      <c r="X89" s="109">
        <f>+'3yr IRR Build Up'!O105</f>
        <v>0</v>
      </c>
      <c r="Y89" s="109">
        <f>+'3yr IRR Build Up'!P105</f>
        <v>0</v>
      </c>
      <c r="Z89" s="109">
        <f>+'3yr IRR Build Up'!Q105</f>
        <v>0</v>
      </c>
      <c r="AA89" s="109" cm="1">
        <f t="array" ref="AA89">(PRODUCT(1+X89:Z89)^(1/3))-1</f>
        <v>0</v>
      </c>
      <c r="AC89" s="33">
        <f t="shared" si="6"/>
        <v>83</v>
      </c>
      <c r="AD89" s="3">
        <f>+'3yr IRR Build Up'!AE105</f>
        <v>0</v>
      </c>
      <c r="AE89" s="3">
        <f>+'3yr IRR Build Up'!AG105</f>
        <v>0</v>
      </c>
      <c r="AF89" s="109">
        <f>+'3yr IRR Build Up'!J105</f>
        <v>0</v>
      </c>
      <c r="AG89" s="109">
        <f>+AF89+'3yr IRR Build Up'!AH105</f>
        <v>0</v>
      </c>
      <c r="AH89" s="109">
        <f>+'3yr IRR Build Up'!O105</f>
        <v>0</v>
      </c>
      <c r="AI89" s="109">
        <f>+'3yr IRR Build Up'!P105</f>
        <v>0</v>
      </c>
      <c r="AJ89" s="109">
        <f>+'3yr IRR Build Up'!Q105</f>
        <v>0</v>
      </c>
      <c r="AK89" s="109" cm="1">
        <f t="array" ref="AK89">(PRODUCT(1+AH89:AJ89)^(1/3))-1</f>
        <v>0</v>
      </c>
      <c r="AL89" s="165" t="str">
        <f t="shared" si="7"/>
        <v>-</v>
      </c>
    </row>
    <row r="90" spans="1:38" x14ac:dyDescent="0.25">
      <c r="A90">
        <f>+'3yr IRR Build Up'!C106</f>
        <v>84</v>
      </c>
      <c r="B90" t="str">
        <f>+'3yr IRR Build Up'!E106</f>
        <v>Singapore</v>
      </c>
      <c r="C90" s="3" t="str">
        <f>+'3yr IRR Build Up'!G106</f>
        <v>Retail</v>
      </c>
      <c r="D90" s="109">
        <f>'3yr IRR Build Up'!J106</f>
        <v>4.5000000000000005E-2</v>
      </c>
      <c r="E90" s="2">
        <f>'3yr IRR Build Up'!N106</f>
        <v>4.5000000000000005E-2</v>
      </c>
      <c r="F90" s="109">
        <f>+'3yr IRR Build Up'!O106</f>
        <v>1.7500000000000002E-2</v>
      </c>
      <c r="G90" s="109">
        <f>+'3yr IRR Build Up'!P106</f>
        <v>1.7500000000000002E-2</v>
      </c>
      <c r="H90" s="109">
        <f>+'3yr IRR Build Up'!Q106</f>
        <v>1.7500000000000002E-2</v>
      </c>
      <c r="I90" s="2" cm="1">
        <f t="array" ref="I90">(PRODUCT(1+F90:H90)^(1/3))-1</f>
        <v>1.7500000000000071E-2</v>
      </c>
      <c r="K90" s="110" t="str">
        <f>+'3yr IRR Build Up'!E106</f>
        <v>Singapore</v>
      </c>
      <c r="L90" s="110" t="str">
        <f>+'3yr IRR Build Up'!G106</f>
        <v>Retail</v>
      </c>
      <c r="M90" s="109">
        <f>+'3yr IRR Build Up'!J106</f>
        <v>4.5000000000000005E-2</v>
      </c>
      <c r="N90" s="109">
        <f t="shared" si="4"/>
        <v>0.05</v>
      </c>
      <c r="O90" s="109">
        <f>+'3yr IRR Build Up'!O106</f>
        <v>1.7500000000000002E-2</v>
      </c>
      <c r="P90" s="109">
        <f>+'3yr IRR Build Up'!P106</f>
        <v>1.7500000000000002E-2</v>
      </c>
      <c r="Q90" s="109">
        <f>+'3yr IRR Build Up'!Q106</f>
        <v>1.7500000000000002E-2</v>
      </c>
      <c r="R90" s="109" cm="1">
        <f t="array" ref="R90">(PRODUCT(1+O90:Q90)^(1/3))-1</f>
        <v>1.7500000000000071E-2</v>
      </c>
      <c r="T90" s="111" t="str">
        <f>+'3yr IRR Build Up'!E106</f>
        <v>Singapore</v>
      </c>
      <c r="U90" s="110" t="str">
        <f>+'3yr IRR Build Up'!G106</f>
        <v>Retail</v>
      </c>
      <c r="V90" s="109">
        <f>+'3yr IRR Build Up'!J106</f>
        <v>4.5000000000000005E-2</v>
      </c>
      <c r="W90" s="109">
        <f t="shared" si="5"/>
        <v>4.0000000000000008E-2</v>
      </c>
      <c r="X90" s="109">
        <f>+'3yr IRR Build Up'!O106</f>
        <v>1.7500000000000002E-2</v>
      </c>
      <c r="Y90" s="109">
        <f>+'3yr IRR Build Up'!P106</f>
        <v>1.7500000000000002E-2</v>
      </c>
      <c r="Z90" s="109">
        <f>+'3yr IRR Build Up'!Q106</f>
        <v>1.7500000000000002E-2</v>
      </c>
      <c r="AA90" s="109" cm="1">
        <f t="array" ref="AA90">(PRODUCT(1+X90:Z90)^(1/3))-1</f>
        <v>1.7500000000000071E-2</v>
      </c>
      <c r="AC90" s="33">
        <f t="shared" si="6"/>
        <v>84</v>
      </c>
      <c r="AD90" s="3" t="str">
        <f>+'3yr IRR Build Up'!AE106</f>
        <v>Singapore</v>
      </c>
      <c r="AE90" s="3" t="str">
        <f>+'3yr IRR Build Up'!AG106</f>
        <v>Retail</v>
      </c>
      <c r="AF90" s="109">
        <f>+'3yr IRR Build Up'!J106</f>
        <v>4.5000000000000005E-2</v>
      </c>
      <c r="AG90" s="109">
        <f>+AF90+'3yr IRR Build Up'!AH106</f>
        <v>4.5000000000000005E-2</v>
      </c>
      <c r="AH90" s="109">
        <f>+'3yr IRR Build Up'!O106</f>
        <v>1.7500000000000002E-2</v>
      </c>
      <c r="AI90" s="109">
        <f>+'3yr IRR Build Up'!P106</f>
        <v>1.7500000000000002E-2</v>
      </c>
      <c r="AJ90" s="109">
        <f>+'3yr IRR Build Up'!Q106</f>
        <v>1.7500000000000002E-2</v>
      </c>
      <c r="AK90" s="109" cm="1">
        <f t="array" ref="AK90">(PRODUCT(1+AH90:AJ90)^(1/3))-1</f>
        <v>1.7500000000000071E-2</v>
      </c>
      <c r="AL90" s="165">
        <f t="shared" si="7"/>
        <v>6.3287499998147423E-2</v>
      </c>
    </row>
    <row r="91" spans="1:38" x14ac:dyDescent="0.25">
      <c r="A91">
        <f>+'3yr IRR Build Up'!C107</f>
        <v>85</v>
      </c>
      <c r="B91" t="str">
        <f>+'3yr IRR Build Up'!E107</f>
        <v>South Korea</v>
      </c>
      <c r="C91" s="3" t="str">
        <f>+'3yr IRR Build Up'!G107</f>
        <v>Retail</v>
      </c>
      <c r="D91" s="109">
        <f>'3yr IRR Build Up'!J107</f>
        <v>4.8599999999999997E-2</v>
      </c>
      <c r="E91" s="2">
        <f>'3yr IRR Build Up'!N107</f>
        <v>4.8599999999999997E-2</v>
      </c>
      <c r="F91" s="109">
        <f>+'3yr IRR Build Up'!O107</f>
        <v>2.2499999999999999E-2</v>
      </c>
      <c r="G91" s="109">
        <f>+'3yr IRR Build Up'!P107</f>
        <v>2.2499999999999999E-2</v>
      </c>
      <c r="H91" s="109">
        <f>+'3yr IRR Build Up'!Q107</f>
        <v>2.2499999999999999E-2</v>
      </c>
      <c r="I91" s="2" cm="1">
        <f t="array" ref="I91">(PRODUCT(1+F91:H91)^(1/3))-1</f>
        <v>2.2499999999999964E-2</v>
      </c>
      <c r="K91" s="110" t="str">
        <f>+'3yr IRR Build Up'!E107</f>
        <v>South Korea</v>
      </c>
      <c r="L91" s="110" t="str">
        <f>+'3yr IRR Build Up'!G107</f>
        <v>Retail</v>
      </c>
      <c r="M91" s="109">
        <f>+'3yr IRR Build Up'!J107</f>
        <v>4.8599999999999997E-2</v>
      </c>
      <c r="N91" s="109">
        <f t="shared" ref="N91:N96" si="8">+M91+$N$4</f>
        <v>5.3599999999999995E-2</v>
      </c>
      <c r="O91" s="109">
        <f>+'3yr IRR Build Up'!O107</f>
        <v>2.2499999999999999E-2</v>
      </c>
      <c r="P91" s="109">
        <f>+'3yr IRR Build Up'!P107</f>
        <v>2.2499999999999999E-2</v>
      </c>
      <c r="Q91" s="109">
        <f>+'3yr IRR Build Up'!Q107</f>
        <v>2.2499999999999999E-2</v>
      </c>
      <c r="R91" s="109" cm="1">
        <f t="array" ref="R91">(PRODUCT(1+O91:Q91)^(1/3))-1</f>
        <v>2.2499999999999964E-2</v>
      </c>
      <c r="T91" s="111" t="str">
        <f>+'3yr IRR Build Up'!E107</f>
        <v>South Korea</v>
      </c>
      <c r="U91" s="110" t="str">
        <f>+'3yr IRR Build Up'!G107</f>
        <v>Retail</v>
      </c>
      <c r="V91" s="109">
        <f>+'3yr IRR Build Up'!J107</f>
        <v>4.8599999999999997E-2</v>
      </c>
      <c r="W91" s="109">
        <f t="shared" ref="W91:W96" si="9">+V91+$W$4</f>
        <v>4.36E-2</v>
      </c>
      <c r="X91" s="109">
        <f>+'3yr IRR Build Up'!O107</f>
        <v>2.2499999999999999E-2</v>
      </c>
      <c r="Y91" s="109">
        <f>+'3yr IRR Build Up'!P107</f>
        <v>2.2499999999999999E-2</v>
      </c>
      <c r="Z91" s="109">
        <f>+'3yr IRR Build Up'!Q107</f>
        <v>2.2499999999999999E-2</v>
      </c>
      <c r="AA91" s="109" cm="1">
        <f t="array" ref="AA91">(PRODUCT(1+X91:Z91)^(1/3))-1</f>
        <v>2.2499999999999964E-2</v>
      </c>
      <c r="AC91" s="33">
        <f t="shared" si="6"/>
        <v>85</v>
      </c>
      <c r="AD91" s="3" t="str">
        <f>+'3yr IRR Build Up'!AE107</f>
        <v>South Korea</v>
      </c>
      <c r="AE91" s="3" t="str">
        <f>+'3yr IRR Build Up'!AG107</f>
        <v>Retail</v>
      </c>
      <c r="AF91" s="109">
        <f>+'3yr IRR Build Up'!J107</f>
        <v>4.8599999999999997E-2</v>
      </c>
      <c r="AG91" s="109">
        <f>+AF91+'3yr IRR Build Up'!AH107</f>
        <v>4.8599999999999997E-2</v>
      </c>
      <c r="AH91" s="109">
        <f>+'3yr IRR Build Up'!O107</f>
        <v>2.2499999999999999E-2</v>
      </c>
      <c r="AI91" s="109">
        <f>+'3yr IRR Build Up'!P107</f>
        <v>2.2499999999999999E-2</v>
      </c>
      <c r="AJ91" s="109">
        <f>+'3yr IRR Build Up'!Q107</f>
        <v>2.2499999999999999E-2</v>
      </c>
      <c r="AK91" s="109" cm="1">
        <f t="array" ref="AK91">(PRODUCT(1+AH91:AJ91)^(1/3))-1</f>
        <v>2.2499999999999964E-2</v>
      </c>
      <c r="AL91" s="165">
        <f t="shared" si="7"/>
        <v>7.2193499999799071E-2</v>
      </c>
    </row>
    <row r="92" spans="1:38" x14ac:dyDescent="0.25">
      <c r="A92">
        <f>+'3yr IRR Build Up'!C108</f>
        <v>86</v>
      </c>
      <c r="B92" t="str">
        <f>+'3yr IRR Build Up'!E108</f>
        <v>Australia</v>
      </c>
      <c r="C92" s="3" t="str">
        <f>+'3yr IRR Build Up'!G108</f>
        <v>Residential</v>
      </c>
      <c r="D92" s="109">
        <f>'3yr IRR Build Up'!J108</f>
        <v>3.9375000000000007E-2</v>
      </c>
      <c r="E92" s="2">
        <f>'3yr IRR Build Up'!N108</f>
        <v>3.9375000000000007E-2</v>
      </c>
      <c r="F92" s="109">
        <f>+'3yr IRR Build Up'!O108</f>
        <v>5.5E-2</v>
      </c>
      <c r="G92" s="109">
        <f>+'3yr IRR Build Up'!P108</f>
        <v>0.04</v>
      </c>
      <c r="H92" s="109">
        <f>+'3yr IRR Build Up'!Q108</f>
        <v>3.2500000000000001E-2</v>
      </c>
      <c r="I92" s="2" cm="1">
        <f t="array" ref="I92">(PRODUCT(1+F92:H92)^(1/3))-1</f>
        <v>4.2458127737938556E-2</v>
      </c>
      <c r="K92" s="110" t="str">
        <f>+'3yr IRR Build Up'!E108</f>
        <v>Australia</v>
      </c>
      <c r="L92" s="110" t="str">
        <f>+'3yr IRR Build Up'!G108</f>
        <v>Residential</v>
      </c>
      <c r="M92" s="109">
        <f>+'3yr IRR Build Up'!J108</f>
        <v>3.9375000000000007E-2</v>
      </c>
      <c r="N92" s="109">
        <f t="shared" si="8"/>
        <v>4.4375000000000005E-2</v>
      </c>
      <c r="O92" s="109">
        <f>+'3yr IRR Build Up'!O108</f>
        <v>5.5E-2</v>
      </c>
      <c r="P92" s="109">
        <f>+'3yr IRR Build Up'!P108</f>
        <v>0.04</v>
      </c>
      <c r="Q92" s="109">
        <f>+'3yr IRR Build Up'!Q108</f>
        <v>3.2500000000000001E-2</v>
      </c>
      <c r="R92" s="109" cm="1">
        <f t="array" ref="R92">(PRODUCT(1+O92:Q92)^(1/3))-1</f>
        <v>4.2458127737938556E-2</v>
      </c>
      <c r="T92" s="111" t="str">
        <f>+'3yr IRR Build Up'!E108</f>
        <v>Australia</v>
      </c>
      <c r="U92" s="110" t="str">
        <f>+'3yr IRR Build Up'!G108</f>
        <v>Residential</v>
      </c>
      <c r="V92" s="109">
        <f>+'3yr IRR Build Up'!J108</f>
        <v>3.9375000000000007E-2</v>
      </c>
      <c r="W92" s="109">
        <f t="shared" si="9"/>
        <v>3.437500000000001E-2</v>
      </c>
      <c r="X92" s="109">
        <f>+'3yr IRR Build Up'!O108</f>
        <v>5.5E-2</v>
      </c>
      <c r="Y92" s="109">
        <f>+'3yr IRR Build Up'!P108</f>
        <v>0.04</v>
      </c>
      <c r="Z92" s="109">
        <f>+'3yr IRR Build Up'!Q108</f>
        <v>3.2500000000000001E-2</v>
      </c>
      <c r="AA92" s="109" cm="1">
        <f t="array" ref="AA92">(PRODUCT(1+X92:Z92)^(1/3))-1</f>
        <v>4.2458127737938556E-2</v>
      </c>
      <c r="AC92" s="33">
        <f t="shared" si="6"/>
        <v>86</v>
      </c>
      <c r="AD92" s="3" t="str">
        <f>+'3yr IRR Build Up'!AE108</f>
        <v>Australia</v>
      </c>
      <c r="AE92" s="3" t="str">
        <f>+'3yr IRR Build Up'!AG108</f>
        <v>Residential</v>
      </c>
      <c r="AF92" s="109">
        <f>+'3yr IRR Build Up'!J108</f>
        <v>3.9375000000000007E-2</v>
      </c>
      <c r="AG92" s="109">
        <f>+AF92+'3yr IRR Build Up'!AH108</f>
        <v>3.9375000000000007E-2</v>
      </c>
      <c r="AH92" s="109">
        <f>+'3yr IRR Build Up'!O108</f>
        <v>5.5E-2</v>
      </c>
      <c r="AI92" s="109">
        <f>+'3yr IRR Build Up'!P108</f>
        <v>0.04</v>
      </c>
      <c r="AJ92" s="109">
        <f>+'3yr IRR Build Up'!Q108</f>
        <v>3.2500000000000001E-2</v>
      </c>
      <c r="AK92" s="109" cm="1">
        <f t="array" ref="AK92">(PRODUCT(1+AH92:AJ92)^(1/3))-1</f>
        <v>4.2458127737938556E-2</v>
      </c>
      <c r="AL92" s="165">
        <f t="shared" si="7"/>
        <v>8.3807866198017722E-2</v>
      </c>
    </row>
    <row r="93" spans="1:38" x14ac:dyDescent="0.25">
      <c r="A93">
        <f>+'3yr IRR Build Up'!C109</f>
        <v>87</v>
      </c>
      <c r="B93">
        <f>+'3yr IRR Build Up'!E109</f>
        <v>0</v>
      </c>
      <c r="C93" s="3">
        <f>+'3yr IRR Build Up'!G109</f>
        <v>0</v>
      </c>
      <c r="D93" s="109">
        <f>'3yr IRR Build Up'!J109</f>
        <v>0</v>
      </c>
      <c r="E93" s="2">
        <f>'3yr IRR Build Up'!N109</f>
        <v>0</v>
      </c>
      <c r="F93" s="109">
        <f>+'3yr IRR Build Up'!O109</f>
        <v>0</v>
      </c>
      <c r="G93" s="109">
        <f>+'3yr IRR Build Up'!P109</f>
        <v>0</v>
      </c>
      <c r="H93" s="109">
        <f>+'3yr IRR Build Up'!Q109</f>
        <v>0</v>
      </c>
      <c r="I93" s="2" cm="1">
        <f t="array" ref="I93">(PRODUCT(1+F93:H93)^(1/3))-1</f>
        <v>0</v>
      </c>
      <c r="K93" s="110">
        <f>+'3yr IRR Build Up'!E109</f>
        <v>0</v>
      </c>
      <c r="L93" s="110">
        <f>+'3yr IRR Build Up'!G109</f>
        <v>0</v>
      </c>
      <c r="M93" s="109">
        <f>+'3yr IRR Build Up'!J109</f>
        <v>0</v>
      </c>
      <c r="N93" s="109">
        <f t="shared" si="8"/>
        <v>5.0000000000000001E-3</v>
      </c>
      <c r="O93" s="109">
        <f>+'3yr IRR Build Up'!O109</f>
        <v>0</v>
      </c>
      <c r="P93" s="109">
        <f>+'3yr IRR Build Up'!P109</f>
        <v>0</v>
      </c>
      <c r="Q93" s="109">
        <f>+'3yr IRR Build Up'!Q109</f>
        <v>0</v>
      </c>
      <c r="R93" s="109" cm="1">
        <f t="array" ref="R93">(PRODUCT(1+O93:Q93)^(1/3))-1</f>
        <v>0</v>
      </c>
      <c r="T93" s="111">
        <f>+'3yr IRR Build Up'!E109</f>
        <v>0</v>
      </c>
      <c r="U93" s="110">
        <f>+'3yr IRR Build Up'!G109</f>
        <v>0</v>
      </c>
      <c r="V93" s="109">
        <f>+'3yr IRR Build Up'!J109</f>
        <v>0</v>
      </c>
      <c r="W93" s="109">
        <f t="shared" si="9"/>
        <v>-5.0000000000000001E-3</v>
      </c>
      <c r="X93" s="109">
        <f>+'3yr IRR Build Up'!O109</f>
        <v>0</v>
      </c>
      <c r="Y93" s="109">
        <f>+'3yr IRR Build Up'!P109</f>
        <v>0</v>
      </c>
      <c r="Z93" s="109">
        <f>+'3yr IRR Build Up'!Q109</f>
        <v>0</v>
      </c>
      <c r="AA93" s="109" cm="1">
        <f t="array" ref="AA93">(PRODUCT(1+X93:Z93)^(1/3))-1</f>
        <v>0</v>
      </c>
      <c r="AC93" s="33">
        <f t="shared" si="6"/>
        <v>87</v>
      </c>
      <c r="AD93" s="3">
        <f>+'3yr IRR Build Up'!AE109</f>
        <v>0</v>
      </c>
      <c r="AE93" s="3">
        <f>+'3yr IRR Build Up'!AG109</f>
        <v>0</v>
      </c>
      <c r="AF93" s="109">
        <f>+'3yr IRR Build Up'!J109</f>
        <v>0</v>
      </c>
      <c r="AG93" s="109">
        <f>+AF93+'3yr IRR Build Up'!AH109</f>
        <v>0</v>
      </c>
      <c r="AH93" s="109">
        <f>+'3yr IRR Build Up'!O109</f>
        <v>0</v>
      </c>
      <c r="AI93" s="109">
        <f>+'3yr IRR Build Up'!P109</f>
        <v>0</v>
      </c>
      <c r="AJ93" s="109">
        <f>+'3yr IRR Build Up'!Q109</f>
        <v>0</v>
      </c>
      <c r="AK93" s="109" cm="1">
        <f t="array" ref="AK93">(PRODUCT(1+AH93:AJ93)^(1/3))-1</f>
        <v>0</v>
      </c>
      <c r="AL93" s="165" t="str">
        <f t="shared" si="7"/>
        <v>-</v>
      </c>
    </row>
    <row r="94" spans="1:38" x14ac:dyDescent="0.25">
      <c r="A94">
        <f>+'3yr IRR Build Up'!C110</f>
        <v>88</v>
      </c>
      <c r="B94" t="str">
        <f>+'3yr IRR Build Up'!E110</f>
        <v>Japan</v>
      </c>
      <c r="C94" s="3" t="str">
        <f>+'3yr IRR Build Up'!G110</f>
        <v>Residential</v>
      </c>
      <c r="D94" s="109">
        <f>'3yr IRR Build Up'!J110</f>
        <v>3.3250000000000002E-2</v>
      </c>
      <c r="E94" s="2">
        <f>'3yr IRR Build Up'!N110</f>
        <v>3.3250000000000002E-2</v>
      </c>
      <c r="F94" s="109">
        <f>+'3yr IRR Build Up'!O110</f>
        <v>0.03</v>
      </c>
      <c r="G94" s="109">
        <f>+'3yr IRR Build Up'!P110</f>
        <v>2.5000000000000001E-2</v>
      </c>
      <c r="H94" s="109">
        <f>+'3yr IRR Build Up'!Q110</f>
        <v>2.2499999999999999E-2</v>
      </c>
      <c r="I94" s="2" cm="1">
        <f t="array" ref="I94">(PRODUCT(1+F94:H94)^(1/3))-1</f>
        <v>2.5828598282809034E-2</v>
      </c>
      <c r="K94" s="110" t="str">
        <f>+'3yr IRR Build Up'!E110</f>
        <v>Japan</v>
      </c>
      <c r="L94" s="110" t="str">
        <f>+'3yr IRR Build Up'!G110</f>
        <v>Residential</v>
      </c>
      <c r="M94" s="109">
        <f>+'3yr IRR Build Up'!J110</f>
        <v>3.3250000000000002E-2</v>
      </c>
      <c r="N94" s="109">
        <f t="shared" si="8"/>
        <v>3.8249999999999999E-2</v>
      </c>
      <c r="O94" s="109">
        <f>+'3yr IRR Build Up'!O110</f>
        <v>0.03</v>
      </c>
      <c r="P94" s="109">
        <f>+'3yr IRR Build Up'!P110</f>
        <v>2.5000000000000001E-2</v>
      </c>
      <c r="Q94" s="109">
        <f>+'3yr IRR Build Up'!Q110</f>
        <v>2.2499999999999999E-2</v>
      </c>
      <c r="R94" s="109" cm="1">
        <f t="array" ref="R94">(PRODUCT(1+O94:Q94)^(1/3))-1</f>
        <v>2.5828598282809034E-2</v>
      </c>
      <c r="T94" s="111" t="str">
        <f>+'3yr IRR Build Up'!E110</f>
        <v>Japan</v>
      </c>
      <c r="U94" s="110" t="str">
        <f>+'3yr IRR Build Up'!G110</f>
        <v>Residential</v>
      </c>
      <c r="V94" s="109">
        <f>+'3yr IRR Build Up'!J110</f>
        <v>3.3250000000000002E-2</v>
      </c>
      <c r="W94" s="109">
        <f t="shared" si="9"/>
        <v>2.8250000000000001E-2</v>
      </c>
      <c r="X94" s="109">
        <f>+'3yr IRR Build Up'!O110</f>
        <v>0.03</v>
      </c>
      <c r="Y94" s="109">
        <f>+'3yr IRR Build Up'!P110</f>
        <v>2.5000000000000001E-2</v>
      </c>
      <c r="Z94" s="109">
        <f>+'3yr IRR Build Up'!Q110</f>
        <v>2.2499999999999999E-2</v>
      </c>
      <c r="AA94" s="109" cm="1">
        <f t="array" ref="AA94">(PRODUCT(1+X94:Z94)^(1/3))-1</f>
        <v>2.5828598282809034E-2</v>
      </c>
      <c r="AC94" s="33">
        <f t="shared" si="6"/>
        <v>88</v>
      </c>
      <c r="AD94" s="3" t="str">
        <f>+'3yr IRR Build Up'!AE110</f>
        <v>Japan</v>
      </c>
      <c r="AE94" s="3" t="str">
        <f>+'3yr IRR Build Up'!AG110</f>
        <v>Residential</v>
      </c>
      <c r="AF94" s="109">
        <f>+'3yr IRR Build Up'!J110</f>
        <v>3.3250000000000002E-2</v>
      </c>
      <c r="AG94" s="109">
        <f>+AF94+'3yr IRR Build Up'!AH110</f>
        <v>3.3250000000000002E-2</v>
      </c>
      <c r="AH94" s="109">
        <f>+'3yr IRR Build Up'!O110</f>
        <v>0.03</v>
      </c>
      <c r="AI94" s="109">
        <f>+'3yr IRR Build Up'!P110</f>
        <v>2.5000000000000001E-2</v>
      </c>
      <c r="AJ94" s="109">
        <f>+'3yr IRR Build Up'!Q110</f>
        <v>2.2499999999999999E-2</v>
      </c>
      <c r="AK94" s="109" cm="1">
        <f t="array" ref="AK94">(PRODUCT(1+AH94:AJ94)^(1/3))-1</f>
        <v>2.5828598282809034E-2</v>
      </c>
      <c r="AL94" s="165">
        <f t="shared" si="7"/>
        <v>6.0022154959355145E-2</v>
      </c>
    </row>
    <row r="95" spans="1:38" x14ac:dyDescent="0.25">
      <c r="A95">
        <f>+'3yr IRR Build Up'!C111</f>
        <v>89</v>
      </c>
      <c r="B95" t="str">
        <f>+'3yr IRR Build Up'!E111</f>
        <v>Australia</v>
      </c>
      <c r="C95" s="3" t="str">
        <f>+'3yr IRR Build Up'!G111</f>
        <v>Healthcare</v>
      </c>
      <c r="D95" s="109">
        <f>'3yr IRR Build Up'!J111</f>
        <v>5.0625000000000003E-2</v>
      </c>
      <c r="E95" s="2">
        <f>'3yr IRR Build Up'!N111</f>
        <v>5.0625000000000003E-2</v>
      </c>
      <c r="F95" s="109">
        <f>+'3yr IRR Build Up'!O111</f>
        <v>2.5000000000000001E-2</v>
      </c>
      <c r="G95" s="109">
        <f>+'3yr IRR Build Up'!P111</f>
        <v>2.5000000000000001E-2</v>
      </c>
      <c r="H95" s="109">
        <f>+'3yr IRR Build Up'!Q111</f>
        <v>2.5000000000000001E-2</v>
      </c>
      <c r="I95" s="2" cm="1">
        <f t="array" ref="I95">(PRODUCT(1+F95:H95)^(1/3))-1</f>
        <v>2.4999999999999911E-2</v>
      </c>
      <c r="K95" s="110" t="str">
        <f>+'3yr IRR Build Up'!E111</f>
        <v>Australia</v>
      </c>
      <c r="L95" s="110" t="str">
        <f>+'3yr IRR Build Up'!G111</f>
        <v>Healthcare</v>
      </c>
      <c r="M95" s="109">
        <f>+'3yr IRR Build Up'!J111</f>
        <v>5.0625000000000003E-2</v>
      </c>
      <c r="N95" s="109">
        <f t="shared" si="8"/>
        <v>5.5625000000000001E-2</v>
      </c>
      <c r="O95" s="109">
        <f>+'3yr IRR Build Up'!O111</f>
        <v>2.5000000000000001E-2</v>
      </c>
      <c r="P95" s="109">
        <f>+'3yr IRR Build Up'!P111</f>
        <v>2.5000000000000001E-2</v>
      </c>
      <c r="Q95" s="109">
        <f>+'3yr IRR Build Up'!Q111</f>
        <v>2.5000000000000001E-2</v>
      </c>
      <c r="R95" s="109" cm="1">
        <f t="array" ref="R95">(PRODUCT(1+O95:Q95)^(1/3))-1</f>
        <v>2.4999999999999911E-2</v>
      </c>
      <c r="T95" s="111" t="str">
        <f>+'3yr IRR Build Up'!E111</f>
        <v>Australia</v>
      </c>
      <c r="U95" s="110" t="str">
        <f>+'3yr IRR Build Up'!G111</f>
        <v>Healthcare</v>
      </c>
      <c r="V95" s="109">
        <f>+'3yr IRR Build Up'!J111</f>
        <v>5.0625000000000003E-2</v>
      </c>
      <c r="W95" s="109">
        <f t="shared" si="9"/>
        <v>4.5625000000000006E-2</v>
      </c>
      <c r="X95" s="109">
        <f>+'3yr IRR Build Up'!O111</f>
        <v>2.5000000000000001E-2</v>
      </c>
      <c r="Y95" s="109">
        <f>+'3yr IRR Build Up'!P111</f>
        <v>2.5000000000000001E-2</v>
      </c>
      <c r="Z95" s="109">
        <f>+'3yr IRR Build Up'!Q111</f>
        <v>2.5000000000000001E-2</v>
      </c>
      <c r="AA95" s="109" cm="1">
        <f t="array" ref="AA95">(PRODUCT(1+X95:Z95)^(1/3))-1</f>
        <v>2.4999999999999911E-2</v>
      </c>
      <c r="AC95" s="33">
        <f t="shared" si="6"/>
        <v>89</v>
      </c>
      <c r="AD95" s="3" t="str">
        <f>+'3yr IRR Build Up'!AE111</f>
        <v>Australia</v>
      </c>
      <c r="AE95" s="3" t="str">
        <f>+'3yr IRR Build Up'!AG111</f>
        <v>Healthcare</v>
      </c>
      <c r="AF95" s="109">
        <f>+'3yr IRR Build Up'!J111</f>
        <v>5.0625000000000003E-2</v>
      </c>
      <c r="AG95" s="109">
        <f>+AF95+'3yr IRR Build Up'!AH111</f>
        <v>5.0625000000000003E-2</v>
      </c>
      <c r="AH95" s="109">
        <f>+'3yr IRR Build Up'!O111</f>
        <v>2.5000000000000001E-2</v>
      </c>
      <c r="AI95" s="109">
        <f>+'3yr IRR Build Up'!P111</f>
        <v>2.5000000000000001E-2</v>
      </c>
      <c r="AJ95" s="109">
        <f>+'3yr IRR Build Up'!Q111</f>
        <v>2.5000000000000001E-2</v>
      </c>
      <c r="AK95" s="109" cm="1">
        <f t="array" ref="AK95">(PRODUCT(1+AH95:AJ95)^(1/3))-1</f>
        <v>2.4999999999999911E-2</v>
      </c>
      <c r="AL95" s="165">
        <f t="shared" si="7"/>
        <v>7.6890624999953694E-2</v>
      </c>
    </row>
    <row r="96" spans="1:38" x14ac:dyDescent="0.25">
      <c r="A96">
        <f>+'3yr IRR Build Up'!C112</f>
        <v>90</v>
      </c>
      <c r="B96">
        <f>+'3yr IRR Build Up'!E112</f>
        <v>0</v>
      </c>
      <c r="C96" s="3">
        <f>+'3yr IRR Build Up'!G112</f>
        <v>0</v>
      </c>
      <c r="D96" s="109">
        <f>'3yr IRR Build Up'!J112</f>
        <v>0</v>
      </c>
      <c r="E96" s="2">
        <f>'3yr IRR Build Up'!N112</f>
        <v>0</v>
      </c>
      <c r="F96" s="109">
        <f>+'3yr IRR Build Up'!O112</f>
        <v>0</v>
      </c>
      <c r="G96" s="109">
        <f>+'3yr IRR Build Up'!P112</f>
        <v>0</v>
      </c>
      <c r="H96" s="109">
        <f>+'3yr IRR Build Up'!Q112</f>
        <v>0</v>
      </c>
      <c r="I96" s="2" cm="1">
        <f t="array" ref="I96">(PRODUCT(1+F96:H96)^(1/3))-1</f>
        <v>0</v>
      </c>
      <c r="K96" s="110">
        <f>+'3yr IRR Build Up'!E112</f>
        <v>0</v>
      </c>
      <c r="L96" s="110">
        <f>+'3yr IRR Build Up'!G112</f>
        <v>0</v>
      </c>
      <c r="M96" s="109">
        <f>+'3yr IRR Build Up'!J112</f>
        <v>0</v>
      </c>
      <c r="N96" s="109">
        <f t="shared" si="8"/>
        <v>5.0000000000000001E-3</v>
      </c>
      <c r="O96" s="109">
        <f>+'3yr IRR Build Up'!O112</f>
        <v>0</v>
      </c>
      <c r="P96" s="109">
        <f>+'3yr IRR Build Up'!P112</f>
        <v>0</v>
      </c>
      <c r="Q96" s="109">
        <f>+'3yr IRR Build Up'!Q112</f>
        <v>0</v>
      </c>
      <c r="R96" s="109" cm="1">
        <f t="array" ref="R96">(PRODUCT(1+O96:Q96)^(1/3))-1</f>
        <v>0</v>
      </c>
      <c r="T96" s="111">
        <f>+'3yr IRR Build Up'!E112</f>
        <v>0</v>
      </c>
      <c r="U96" s="110">
        <f>+'3yr IRR Build Up'!G112</f>
        <v>0</v>
      </c>
      <c r="V96" s="109">
        <f>+'3yr IRR Build Up'!J112</f>
        <v>0</v>
      </c>
      <c r="W96" s="109">
        <f t="shared" si="9"/>
        <v>-5.0000000000000001E-3</v>
      </c>
      <c r="X96" s="109">
        <f>+'3yr IRR Build Up'!O112</f>
        <v>0</v>
      </c>
      <c r="Y96" s="109">
        <f>+'3yr IRR Build Up'!P112</f>
        <v>0</v>
      </c>
      <c r="Z96" s="109">
        <f>+'3yr IRR Build Up'!Q112</f>
        <v>0</v>
      </c>
      <c r="AA96" s="109" cm="1">
        <f t="array" ref="AA96">(PRODUCT(1+X96:Z96)^(1/3))-1</f>
        <v>0</v>
      </c>
      <c r="AC96" s="33">
        <f t="shared" si="6"/>
        <v>90</v>
      </c>
      <c r="AD96" s="3">
        <f>+'3yr IRR Build Up'!AE112</f>
        <v>0</v>
      </c>
      <c r="AE96" s="3">
        <f>+'3yr IRR Build Up'!AG112</f>
        <v>0</v>
      </c>
      <c r="AF96" s="109">
        <f>+'3yr IRR Build Up'!J112</f>
        <v>0</v>
      </c>
      <c r="AG96" s="109">
        <f>+AF96+'3yr IRR Build Up'!AH112</f>
        <v>0</v>
      </c>
      <c r="AH96" s="109">
        <f>+'3yr IRR Build Up'!O112</f>
        <v>0</v>
      </c>
      <c r="AI96" s="109">
        <f>+'3yr IRR Build Up'!P112</f>
        <v>0</v>
      </c>
      <c r="AJ96" s="109">
        <f>+'3yr IRR Build Up'!Q112</f>
        <v>0</v>
      </c>
      <c r="AK96" s="109" cm="1">
        <f t="array" ref="AK96">(PRODUCT(1+AH96:AJ96)^(1/3))-1</f>
        <v>0</v>
      </c>
      <c r="AL96" s="165" t="str">
        <f t="shared" si="7"/>
        <v>-</v>
      </c>
    </row>
    <row r="98" spans="1:37" x14ac:dyDescent="0.25">
      <c r="B98" s="4" t="s">
        <v>70</v>
      </c>
    </row>
    <row r="99" spans="1:37" x14ac:dyDescent="0.25">
      <c r="B99" s="4"/>
    </row>
    <row r="100" spans="1:37" x14ac:dyDescent="0.25">
      <c r="B100" s="163" t="s">
        <v>244</v>
      </c>
    </row>
    <row r="101" spans="1:37" outlineLevel="1" x14ac:dyDescent="0.25"/>
    <row r="102" spans="1:37" outlineLevel="1" x14ac:dyDescent="0.25">
      <c r="A102" s="33" t="s">
        <v>158</v>
      </c>
      <c r="B102" t="str">
        <f t="shared" ref="B102:C121" si="10">+B6</f>
        <v>Region</v>
      </c>
      <c r="C102" s="3" t="str">
        <f t="shared" si="10"/>
        <v>Sector</v>
      </c>
      <c r="D102" s="13" t="s">
        <v>71</v>
      </c>
      <c r="E102" s="13" t="str">
        <f>'3yr IRR Build Up'!$O$22</f>
        <v>Yr 1</v>
      </c>
      <c r="F102" s="13" t="str">
        <f>'3yr IRR Build Up'!$P$22</f>
        <v>Yr 2</v>
      </c>
      <c r="G102" s="13" t="str">
        <f>'3yr IRR Build Up'!$Q$22</f>
        <v>Yr 3</v>
      </c>
      <c r="H102" s="13"/>
      <c r="I102" s="13"/>
      <c r="K102" s="3" t="str">
        <f t="shared" ref="K102:L121" si="11">+K6</f>
        <v>Region</v>
      </c>
      <c r="L102" s="3" t="str">
        <f t="shared" si="11"/>
        <v>Sector</v>
      </c>
      <c r="M102" s="13" t="s">
        <v>71</v>
      </c>
      <c r="N102" s="13" t="str">
        <f>'3yr IRR Build Up'!$O$22</f>
        <v>Yr 1</v>
      </c>
      <c r="O102" s="13" t="str">
        <f>'3yr IRR Build Up'!$P$22</f>
        <v>Yr 2</v>
      </c>
      <c r="P102" s="13" t="str">
        <f>'3yr IRR Build Up'!$Q$22</f>
        <v>Yr 3</v>
      </c>
      <c r="Q102" s="13"/>
      <c r="R102" s="13"/>
      <c r="T102" s="3" t="str">
        <f t="shared" ref="T102:U121" si="12">+T6</f>
        <v>Region</v>
      </c>
      <c r="U102" s="3" t="str">
        <f t="shared" si="12"/>
        <v>Sector</v>
      </c>
      <c r="V102" s="13" t="s">
        <v>71</v>
      </c>
      <c r="W102" s="13" t="str">
        <f>'3yr IRR Build Up'!$O$22</f>
        <v>Yr 1</v>
      </c>
      <c r="X102" s="13" t="str">
        <f>'3yr IRR Build Up'!$P$22</f>
        <v>Yr 2</v>
      </c>
      <c r="Y102" s="13" t="str">
        <f>'3yr IRR Build Up'!$Q$22</f>
        <v>Yr 3</v>
      </c>
      <c r="Z102" s="13"/>
      <c r="AA102" s="13"/>
      <c r="AC102" s="33" t="str">
        <f t="shared" ref="AC102:AC165" si="13">+A102</f>
        <v>#</v>
      </c>
      <c r="AD102" s="3" t="str">
        <f t="shared" ref="AD102:AD133" si="14">+AD6</f>
        <v>Region</v>
      </c>
      <c r="AE102" s="3" t="s">
        <v>23</v>
      </c>
      <c r="AF102" s="13" t="s">
        <v>71</v>
      </c>
      <c r="AG102" s="13" t="str">
        <f>'3yr IRR Build Up'!$O$22</f>
        <v>Yr 1</v>
      </c>
      <c r="AH102" s="13" t="str">
        <f>'3yr IRR Build Up'!$P$22</f>
        <v>Yr 2</v>
      </c>
      <c r="AI102" s="13" t="str">
        <f>'3yr IRR Build Up'!$Q$22</f>
        <v>Yr 3</v>
      </c>
      <c r="AJ102" s="13"/>
      <c r="AK102" s="13"/>
    </row>
    <row r="103" spans="1:37" outlineLevel="1" x14ac:dyDescent="0.25">
      <c r="A103">
        <f t="shared" ref="A103:A134" si="15">+A7</f>
        <v>1</v>
      </c>
      <c r="B103" s="3" t="str">
        <f t="shared" si="10"/>
        <v>US</v>
      </c>
      <c r="C103" s="3" t="str">
        <f t="shared" si="10"/>
        <v>ODCE</v>
      </c>
      <c r="D103" s="13">
        <v>100</v>
      </c>
      <c r="E103" s="19">
        <f t="shared" ref="E103:G122" si="16">D103*(1+F7)</f>
        <v>102.91084658006181</v>
      </c>
      <c r="F103" s="19">
        <f t="shared" si="16"/>
        <v>105.71098423028064</v>
      </c>
      <c r="G103" s="19">
        <f t="shared" si="16"/>
        <v>108.47923449535405</v>
      </c>
      <c r="H103" s="19"/>
      <c r="I103" s="19"/>
      <c r="K103" s="3" t="str">
        <f t="shared" si="11"/>
        <v>US</v>
      </c>
      <c r="L103" s="3" t="str">
        <f t="shared" si="11"/>
        <v>ODCE</v>
      </c>
      <c r="M103" s="13">
        <v>100</v>
      </c>
      <c r="N103" s="19">
        <f t="shared" ref="N103:P122" si="17">M103*(1+O7)</f>
        <v>102.91084658006181</v>
      </c>
      <c r="O103" s="19">
        <f t="shared" si="17"/>
        <v>105.71098423028064</v>
      </c>
      <c r="P103" s="19">
        <f t="shared" si="17"/>
        <v>108.47923449535405</v>
      </c>
      <c r="Q103" s="19"/>
      <c r="R103" s="19"/>
      <c r="T103" s="3" t="str">
        <f t="shared" si="12"/>
        <v>US</v>
      </c>
      <c r="U103" s="3" t="str">
        <f t="shared" si="12"/>
        <v>ODCE</v>
      </c>
      <c r="V103" s="13">
        <v>100</v>
      </c>
      <c r="W103" s="19">
        <f t="shared" ref="W103:Y122" si="18">V103*(1+X7)</f>
        <v>102.91084658006181</v>
      </c>
      <c r="X103" s="19">
        <f t="shared" si="18"/>
        <v>105.71098423028064</v>
      </c>
      <c r="Y103" s="19">
        <f t="shared" si="18"/>
        <v>108.47923449535405</v>
      </c>
      <c r="Z103" s="19"/>
      <c r="AA103" s="19"/>
      <c r="AC103" s="33">
        <f t="shared" si="13"/>
        <v>1</v>
      </c>
      <c r="AD103" s="3" t="str">
        <f t="shared" si="14"/>
        <v>US</v>
      </c>
      <c r="AE103" s="3" t="str">
        <f t="shared" ref="AE103:AE134" si="19">+AE7</f>
        <v>ODCE</v>
      </c>
      <c r="AF103" s="13">
        <v>100</v>
      </c>
      <c r="AG103" s="19">
        <f t="shared" ref="AG103:AI122" si="20">AF103*(1+AH7)</f>
        <v>102.91084658006181</v>
      </c>
      <c r="AH103" s="19">
        <f t="shared" si="20"/>
        <v>105.71098423028064</v>
      </c>
      <c r="AI103" s="19">
        <f t="shared" si="20"/>
        <v>108.47923449535405</v>
      </c>
      <c r="AJ103" s="19"/>
      <c r="AK103" s="19"/>
    </row>
    <row r="104" spans="1:37" outlineLevel="1" x14ac:dyDescent="0.25">
      <c r="A104">
        <f t="shared" si="15"/>
        <v>2</v>
      </c>
      <c r="B104" s="3" t="str">
        <f t="shared" si="10"/>
        <v>US</v>
      </c>
      <c r="C104" s="3" t="str">
        <f t="shared" si="10"/>
        <v>Core Plus</v>
      </c>
      <c r="D104" s="13">
        <v>100</v>
      </c>
      <c r="E104" s="19">
        <f t="shared" si="16"/>
        <v>102.75796941843225</v>
      </c>
      <c r="F104" s="19">
        <f t="shared" si="16"/>
        <v>105.67502234910062</v>
      </c>
      <c r="G104" s="19">
        <f t="shared" si="16"/>
        <v>108.68570212669145</v>
      </c>
      <c r="H104" s="19"/>
      <c r="I104" s="19"/>
      <c r="K104" s="3" t="str">
        <f t="shared" si="11"/>
        <v>US</v>
      </c>
      <c r="L104" s="3" t="str">
        <f t="shared" si="11"/>
        <v>Core Plus</v>
      </c>
      <c r="M104" s="13">
        <v>100</v>
      </c>
      <c r="N104" s="19">
        <f t="shared" si="17"/>
        <v>102.75796941843225</v>
      </c>
      <c r="O104" s="19">
        <f t="shared" si="17"/>
        <v>105.67502234910062</v>
      </c>
      <c r="P104" s="19">
        <f t="shared" si="17"/>
        <v>108.68570212669145</v>
      </c>
      <c r="Q104" s="19"/>
      <c r="R104" s="19"/>
      <c r="T104" s="3" t="str">
        <f t="shared" si="12"/>
        <v>US</v>
      </c>
      <c r="U104" s="3" t="str">
        <f t="shared" si="12"/>
        <v>Core Plus</v>
      </c>
      <c r="V104" s="13">
        <v>100</v>
      </c>
      <c r="W104" s="19">
        <f t="shared" si="18"/>
        <v>102.75796941843225</v>
      </c>
      <c r="X104" s="19">
        <f t="shared" si="18"/>
        <v>105.67502234910062</v>
      </c>
      <c r="Y104" s="19">
        <f t="shared" si="18"/>
        <v>108.68570212669145</v>
      </c>
      <c r="Z104" s="19"/>
      <c r="AA104" s="19"/>
      <c r="AC104" s="33">
        <f t="shared" si="13"/>
        <v>2</v>
      </c>
      <c r="AD104" s="3" t="str">
        <f t="shared" si="14"/>
        <v>US</v>
      </c>
      <c r="AE104" s="3" t="str">
        <f t="shared" si="19"/>
        <v>Core Plus</v>
      </c>
      <c r="AF104" s="13">
        <v>100</v>
      </c>
      <c r="AG104" s="19">
        <f t="shared" si="20"/>
        <v>102.75796941843225</v>
      </c>
      <c r="AH104" s="19">
        <f t="shared" si="20"/>
        <v>105.67502234910062</v>
      </c>
      <c r="AI104" s="19">
        <f t="shared" si="20"/>
        <v>108.68570212669145</v>
      </c>
      <c r="AJ104" s="19"/>
      <c r="AK104" s="19"/>
    </row>
    <row r="105" spans="1:37" outlineLevel="1" x14ac:dyDescent="0.25">
      <c r="A105">
        <f t="shared" si="15"/>
        <v>3</v>
      </c>
      <c r="B105" s="3" t="str">
        <f t="shared" si="10"/>
        <v>US</v>
      </c>
      <c r="C105" s="3" t="str">
        <f t="shared" si="10"/>
        <v>Value</v>
      </c>
      <c r="D105" s="13">
        <v>100</v>
      </c>
      <c r="E105" s="19">
        <f t="shared" si="16"/>
        <v>101.86231353978643</v>
      </c>
      <c r="F105" s="19">
        <f t="shared" si="16"/>
        <v>104.01605355299174</v>
      </c>
      <c r="G105" s="19">
        <f t="shared" si="16"/>
        <v>106.27396446671541</v>
      </c>
      <c r="H105" s="19"/>
      <c r="I105" s="19"/>
      <c r="K105" s="3" t="str">
        <f t="shared" si="11"/>
        <v>US</v>
      </c>
      <c r="L105" s="3" t="str">
        <f t="shared" si="11"/>
        <v>Value</v>
      </c>
      <c r="M105" s="13">
        <v>100</v>
      </c>
      <c r="N105" s="19">
        <f t="shared" si="17"/>
        <v>101.86231353978643</v>
      </c>
      <c r="O105" s="19">
        <f t="shared" si="17"/>
        <v>104.01605355299174</v>
      </c>
      <c r="P105" s="19">
        <f t="shared" si="17"/>
        <v>106.27396446671541</v>
      </c>
      <c r="Q105" s="19"/>
      <c r="R105" s="19"/>
      <c r="T105" s="3" t="str">
        <f t="shared" si="12"/>
        <v>US</v>
      </c>
      <c r="U105" s="3" t="str">
        <f t="shared" si="12"/>
        <v>Value</v>
      </c>
      <c r="V105" s="13">
        <v>100</v>
      </c>
      <c r="W105" s="19">
        <f t="shared" si="18"/>
        <v>101.86231353978643</v>
      </c>
      <c r="X105" s="19">
        <f t="shared" si="18"/>
        <v>104.01605355299174</v>
      </c>
      <c r="Y105" s="19">
        <f t="shared" si="18"/>
        <v>106.27396446671541</v>
      </c>
      <c r="Z105" s="19"/>
      <c r="AA105" s="19"/>
      <c r="AC105" s="33">
        <f t="shared" si="13"/>
        <v>3</v>
      </c>
      <c r="AD105" s="3" t="str">
        <f t="shared" si="14"/>
        <v>US</v>
      </c>
      <c r="AE105" s="3" t="str">
        <f t="shared" si="19"/>
        <v>Value</v>
      </c>
      <c r="AF105" s="13">
        <v>100</v>
      </c>
      <c r="AG105" s="19">
        <f t="shared" si="20"/>
        <v>101.86231353978643</v>
      </c>
      <c r="AH105" s="19">
        <f t="shared" si="20"/>
        <v>104.01605355299174</v>
      </c>
      <c r="AI105" s="19">
        <f t="shared" si="20"/>
        <v>106.27396446671541</v>
      </c>
      <c r="AJ105" s="19"/>
      <c r="AK105" s="19"/>
    </row>
    <row r="106" spans="1:37" outlineLevel="1" x14ac:dyDescent="0.25">
      <c r="A106">
        <f t="shared" si="15"/>
        <v>4</v>
      </c>
      <c r="B106" s="3" t="str">
        <f t="shared" si="10"/>
        <v>US</v>
      </c>
      <c r="C106" s="3" t="str">
        <f t="shared" si="10"/>
        <v>Industrial</v>
      </c>
      <c r="D106" s="13">
        <v>100</v>
      </c>
      <c r="E106" s="19">
        <f t="shared" si="16"/>
        <v>106.04285306725963</v>
      </c>
      <c r="F106" s="19">
        <f t="shared" si="16"/>
        <v>111.02985119752297</v>
      </c>
      <c r="G106" s="19">
        <f t="shared" si="16"/>
        <v>115.26682798854178</v>
      </c>
      <c r="H106" s="19"/>
      <c r="I106" s="19"/>
      <c r="K106" s="3" t="str">
        <f t="shared" si="11"/>
        <v>US</v>
      </c>
      <c r="L106" s="3" t="str">
        <f t="shared" si="11"/>
        <v>Industrial</v>
      </c>
      <c r="M106" s="13">
        <v>100</v>
      </c>
      <c r="N106" s="19">
        <f t="shared" si="17"/>
        <v>106.04285306725963</v>
      </c>
      <c r="O106" s="19">
        <f t="shared" si="17"/>
        <v>111.02985119752297</v>
      </c>
      <c r="P106" s="19">
        <f t="shared" si="17"/>
        <v>115.26682798854178</v>
      </c>
      <c r="Q106" s="19"/>
      <c r="R106" s="19"/>
      <c r="T106" s="3" t="str">
        <f t="shared" si="12"/>
        <v>US</v>
      </c>
      <c r="U106" s="3" t="str">
        <f t="shared" si="12"/>
        <v>Industrial</v>
      </c>
      <c r="V106" s="13">
        <v>100</v>
      </c>
      <c r="W106" s="19">
        <f t="shared" si="18"/>
        <v>106.04285306725963</v>
      </c>
      <c r="X106" s="19">
        <f t="shared" si="18"/>
        <v>111.02985119752297</v>
      </c>
      <c r="Y106" s="19">
        <f t="shared" si="18"/>
        <v>115.26682798854178</v>
      </c>
      <c r="Z106" s="19"/>
      <c r="AA106" s="19"/>
      <c r="AC106" s="33">
        <f t="shared" si="13"/>
        <v>4</v>
      </c>
      <c r="AD106" s="3" t="str">
        <f t="shared" si="14"/>
        <v>US</v>
      </c>
      <c r="AE106" s="3" t="str">
        <f t="shared" si="19"/>
        <v>Industrial</v>
      </c>
      <c r="AF106" s="13">
        <v>100</v>
      </c>
      <c r="AG106" s="19">
        <f t="shared" si="20"/>
        <v>106.04285306725963</v>
      </c>
      <c r="AH106" s="19">
        <f t="shared" si="20"/>
        <v>111.02985119752297</v>
      </c>
      <c r="AI106" s="19">
        <f t="shared" si="20"/>
        <v>115.26682798854178</v>
      </c>
      <c r="AJ106" s="19"/>
      <c r="AK106" s="19"/>
    </row>
    <row r="107" spans="1:37" outlineLevel="1" x14ac:dyDescent="0.25">
      <c r="A107">
        <f t="shared" si="15"/>
        <v>5</v>
      </c>
      <c r="B107" s="3" t="str">
        <f t="shared" si="10"/>
        <v>US</v>
      </c>
      <c r="C107" s="3" t="str">
        <f t="shared" si="10"/>
        <v>Apartment</v>
      </c>
      <c r="D107" s="13">
        <v>100</v>
      </c>
      <c r="E107" s="19">
        <f t="shared" si="16"/>
        <v>101.61778403667903</v>
      </c>
      <c r="F107" s="19">
        <f t="shared" si="16"/>
        <v>104.20098245750114</v>
      </c>
      <c r="G107" s="19">
        <f t="shared" si="16"/>
        <v>106.99594774065987</v>
      </c>
      <c r="H107" s="19"/>
      <c r="I107" s="19"/>
      <c r="K107" s="3" t="str">
        <f t="shared" si="11"/>
        <v>US</v>
      </c>
      <c r="L107" s="3" t="str">
        <f t="shared" si="11"/>
        <v>Apartment</v>
      </c>
      <c r="M107" s="13">
        <v>100</v>
      </c>
      <c r="N107" s="19">
        <f t="shared" si="17"/>
        <v>101.61778403667903</v>
      </c>
      <c r="O107" s="19">
        <f t="shared" si="17"/>
        <v>104.20098245750114</v>
      </c>
      <c r="P107" s="19">
        <f t="shared" si="17"/>
        <v>106.99594774065987</v>
      </c>
      <c r="Q107" s="19"/>
      <c r="R107" s="19"/>
      <c r="T107" s="3" t="str">
        <f t="shared" si="12"/>
        <v>US</v>
      </c>
      <c r="U107" s="3" t="str">
        <f t="shared" si="12"/>
        <v>Apartment</v>
      </c>
      <c r="V107" s="13">
        <v>100</v>
      </c>
      <c r="W107" s="19">
        <f t="shared" si="18"/>
        <v>101.61778403667903</v>
      </c>
      <c r="X107" s="19">
        <f t="shared" si="18"/>
        <v>104.20098245750114</v>
      </c>
      <c r="Y107" s="19">
        <f t="shared" si="18"/>
        <v>106.99594774065987</v>
      </c>
      <c r="Z107" s="19"/>
      <c r="AA107" s="19"/>
      <c r="AC107" s="33">
        <f t="shared" si="13"/>
        <v>5</v>
      </c>
      <c r="AD107" s="3" t="str">
        <f t="shared" si="14"/>
        <v>US</v>
      </c>
      <c r="AE107" s="3" t="str">
        <f t="shared" si="19"/>
        <v>Apartment</v>
      </c>
      <c r="AF107" s="13">
        <v>100</v>
      </c>
      <c r="AG107" s="19">
        <f t="shared" si="20"/>
        <v>101.61778403667903</v>
      </c>
      <c r="AH107" s="19">
        <f t="shared" si="20"/>
        <v>104.20098245750114</v>
      </c>
      <c r="AI107" s="19">
        <f t="shared" si="20"/>
        <v>106.99594774065987</v>
      </c>
      <c r="AJ107" s="19"/>
      <c r="AK107" s="19"/>
    </row>
    <row r="108" spans="1:37" outlineLevel="1" x14ac:dyDescent="0.25">
      <c r="A108">
        <f t="shared" si="15"/>
        <v>6</v>
      </c>
      <c r="B108" s="3" t="str">
        <f t="shared" si="10"/>
        <v>US</v>
      </c>
      <c r="C108" s="3" t="str">
        <f t="shared" si="10"/>
        <v>Affordable</v>
      </c>
      <c r="D108" s="13">
        <v>100</v>
      </c>
      <c r="E108" s="19">
        <f t="shared" si="16"/>
        <v>103</v>
      </c>
      <c r="F108" s="19">
        <f t="shared" si="16"/>
        <v>106.39899999999999</v>
      </c>
      <c r="G108" s="19">
        <f t="shared" si="16"/>
        <v>109.59096999999998</v>
      </c>
      <c r="H108" s="19"/>
      <c r="I108" s="19"/>
      <c r="K108" s="3" t="str">
        <f t="shared" si="11"/>
        <v>US</v>
      </c>
      <c r="L108" s="3" t="str">
        <f t="shared" si="11"/>
        <v>Affordable</v>
      </c>
      <c r="M108" s="13">
        <v>100</v>
      </c>
      <c r="N108" s="19">
        <f t="shared" si="17"/>
        <v>103</v>
      </c>
      <c r="O108" s="19">
        <f t="shared" si="17"/>
        <v>106.39899999999999</v>
      </c>
      <c r="P108" s="19">
        <f t="shared" si="17"/>
        <v>109.59096999999998</v>
      </c>
      <c r="Q108" s="19"/>
      <c r="R108" s="19"/>
      <c r="T108" s="3" t="str">
        <f t="shared" si="12"/>
        <v>US</v>
      </c>
      <c r="U108" s="3" t="str">
        <f t="shared" si="12"/>
        <v>Affordable</v>
      </c>
      <c r="V108" s="13">
        <v>100</v>
      </c>
      <c r="W108" s="19">
        <f t="shared" si="18"/>
        <v>103</v>
      </c>
      <c r="X108" s="19">
        <f t="shared" si="18"/>
        <v>106.39899999999999</v>
      </c>
      <c r="Y108" s="19">
        <f t="shared" si="18"/>
        <v>109.59096999999998</v>
      </c>
      <c r="Z108" s="19"/>
      <c r="AA108" s="19"/>
      <c r="AC108" s="33">
        <f t="shared" si="13"/>
        <v>6</v>
      </c>
      <c r="AD108" s="3" t="str">
        <f t="shared" si="14"/>
        <v>US</v>
      </c>
      <c r="AE108" s="3" t="str">
        <f t="shared" si="19"/>
        <v>Affordable</v>
      </c>
      <c r="AF108" s="13">
        <v>100</v>
      </c>
      <c r="AG108" s="19">
        <f t="shared" si="20"/>
        <v>103</v>
      </c>
      <c r="AH108" s="19">
        <f t="shared" si="20"/>
        <v>106.39899999999999</v>
      </c>
      <c r="AI108" s="19">
        <f t="shared" si="20"/>
        <v>109.59096999999998</v>
      </c>
      <c r="AJ108" s="19"/>
      <c r="AK108" s="19"/>
    </row>
    <row r="109" spans="1:37" outlineLevel="1" x14ac:dyDescent="0.25">
      <c r="A109">
        <f t="shared" si="15"/>
        <v>7</v>
      </c>
      <c r="B109" s="3" t="str">
        <f t="shared" si="10"/>
        <v>US</v>
      </c>
      <c r="C109" s="3" t="str">
        <f t="shared" si="10"/>
        <v>Single Family Rental</v>
      </c>
      <c r="D109" s="13">
        <v>100</v>
      </c>
      <c r="E109" s="19">
        <f t="shared" si="16"/>
        <v>102.75122621150506</v>
      </c>
      <c r="F109" s="19">
        <f t="shared" si="16"/>
        <v>106.14582178968892</v>
      </c>
      <c r="G109" s="19">
        <f t="shared" si="16"/>
        <v>109.68924019700047</v>
      </c>
      <c r="H109" s="19"/>
      <c r="I109" s="19"/>
      <c r="K109" s="3" t="str">
        <f t="shared" si="11"/>
        <v>US</v>
      </c>
      <c r="L109" s="3" t="str">
        <f t="shared" si="11"/>
        <v>Single Family Rental</v>
      </c>
      <c r="M109" s="13">
        <v>100</v>
      </c>
      <c r="N109" s="19">
        <f t="shared" si="17"/>
        <v>102.75122621150506</v>
      </c>
      <c r="O109" s="19">
        <f t="shared" si="17"/>
        <v>106.14582178968892</v>
      </c>
      <c r="P109" s="19">
        <f t="shared" si="17"/>
        <v>109.68924019700047</v>
      </c>
      <c r="Q109" s="19"/>
      <c r="R109" s="19"/>
      <c r="T109" s="3" t="str">
        <f t="shared" si="12"/>
        <v>US</v>
      </c>
      <c r="U109" s="3" t="str">
        <f t="shared" si="12"/>
        <v>Single Family Rental</v>
      </c>
      <c r="V109" s="13">
        <v>100</v>
      </c>
      <c r="W109" s="19">
        <f t="shared" si="18"/>
        <v>102.75122621150506</v>
      </c>
      <c r="X109" s="19">
        <f t="shared" si="18"/>
        <v>106.14582178968892</v>
      </c>
      <c r="Y109" s="19">
        <f t="shared" si="18"/>
        <v>109.68924019700047</v>
      </c>
      <c r="Z109" s="19"/>
      <c r="AA109" s="19"/>
      <c r="AC109" s="33">
        <f t="shared" si="13"/>
        <v>7</v>
      </c>
      <c r="AD109" s="3" t="str">
        <f t="shared" si="14"/>
        <v>US</v>
      </c>
      <c r="AE109" s="3" t="str">
        <f t="shared" si="19"/>
        <v>Single Family Rental</v>
      </c>
      <c r="AF109" s="13">
        <v>100</v>
      </c>
      <c r="AG109" s="19">
        <f t="shared" si="20"/>
        <v>102.75122621150506</v>
      </c>
      <c r="AH109" s="19">
        <f t="shared" si="20"/>
        <v>106.14582178968892</v>
      </c>
      <c r="AI109" s="19">
        <f t="shared" si="20"/>
        <v>109.68924019700047</v>
      </c>
      <c r="AJ109" s="19"/>
      <c r="AK109" s="19"/>
    </row>
    <row r="110" spans="1:37" outlineLevel="1" x14ac:dyDescent="0.25">
      <c r="A110">
        <f t="shared" si="15"/>
        <v>8</v>
      </c>
      <c r="B110" s="3" t="str">
        <f t="shared" si="10"/>
        <v>US</v>
      </c>
      <c r="C110" s="3" t="str">
        <f t="shared" si="10"/>
        <v>Student Housing</v>
      </c>
      <c r="D110" s="13">
        <v>100</v>
      </c>
      <c r="E110" s="19">
        <f t="shared" si="16"/>
        <v>103</v>
      </c>
      <c r="F110" s="19">
        <f t="shared" si="16"/>
        <v>106.09</v>
      </c>
      <c r="G110" s="19">
        <f t="shared" si="16"/>
        <v>109.2727</v>
      </c>
      <c r="H110" s="19"/>
      <c r="I110" s="19"/>
      <c r="K110" s="3" t="str">
        <f t="shared" si="11"/>
        <v>US</v>
      </c>
      <c r="L110" s="3" t="str">
        <f t="shared" si="11"/>
        <v>Student Housing</v>
      </c>
      <c r="M110" s="13">
        <v>100</v>
      </c>
      <c r="N110" s="19">
        <f t="shared" si="17"/>
        <v>103</v>
      </c>
      <c r="O110" s="19">
        <f t="shared" si="17"/>
        <v>106.09</v>
      </c>
      <c r="P110" s="19">
        <f t="shared" si="17"/>
        <v>109.2727</v>
      </c>
      <c r="Q110" s="19"/>
      <c r="R110" s="19"/>
      <c r="T110" s="3" t="str">
        <f t="shared" si="12"/>
        <v>US</v>
      </c>
      <c r="U110" s="3" t="str">
        <f t="shared" si="12"/>
        <v>Student Housing</v>
      </c>
      <c r="V110" s="13">
        <v>100</v>
      </c>
      <c r="W110" s="19">
        <f t="shared" si="18"/>
        <v>103</v>
      </c>
      <c r="X110" s="19">
        <f t="shared" si="18"/>
        <v>106.09</v>
      </c>
      <c r="Y110" s="19">
        <f t="shared" si="18"/>
        <v>109.2727</v>
      </c>
      <c r="Z110" s="19"/>
      <c r="AA110" s="19"/>
      <c r="AC110" s="33">
        <f t="shared" si="13"/>
        <v>8</v>
      </c>
      <c r="AD110" s="3" t="str">
        <f t="shared" si="14"/>
        <v>US</v>
      </c>
      <c r="AE110" s="3" t="str">
        <f t="shared" si="19"/>
        <v>Student Housing</v>
      </c>
      <c r="AF110" s="13">
        <v>100</v>
      </c>
      <c r="AG110" s="19">
        <f t="shared" si="20"/>
        <v>103</v>
      </c>
      <c r="AH110" s="19">
        <f t="shared" si="20"/>
        <v>106.09</v>
      </c>
      <c r="AI110" s="19">
        <f t="shared" si="20"/>
        <v>109.2727</v>
      </c>
      <c r="AJ110" s="19"/>
      <c r="AK110" s="19"/>
    </row>
    <row r="111" spans="1:37" outlineLevel="1" x14ac:dyDescent="0.25">
      <c r="A111">
        <f t="shared" si="15"/>
        <v>9</v>
      </c>
      <c r="B111" s="3" t="str">
        <f t="shared" si="10"/>
        <v>US</v>
      </c>
      <c r="C111" s="3" t="str">
        <f t="shared" si="10"/>
        <v>Retail</v>
      </c>
      <c r="D111" s="13">
        <v>100</v>
      </c>
      <c r="E111" s="19">
        <f t="shared" si="16"/>
        <v>103.68871769578519</v>
      </c>
      <c r="F111" s="19">
        <f t="shared" si="16"/>
        <v>107.34963809216278</v>
      </c>
      <c r="G111" s="19">
        <f t="shared" si="16"/>
        <v>111.57446817689322</v>
      </c>
      <c r="K111" s="3" t="str">
        <f t="shared" si="11"/>
        <v>US</v>
      </c>
      <c r="L111" s="3" t="str">
        <f t="shared" si="11"/>
        <v>Retail</v>
      </c>
      <c r="M111" s="13">
        <v>100</v>
      </c>
      <c r="N111" s="19">
        <f t="shared" si="17"/>
        <v>103.68871769578519</v>
      </c>
      <c r="O111" s="19">
        <f t="shared" si="17"/>
        <v>107.34963809216278</v>
      </c>
      <c r="P111" s="19">
        <f t="shared" si="17"/>
        <v>111.57446817689322</v>
      </c>
      <c r="T111" s="3" t="str">
        <f t="shared" si="12"/>
        <v>US</v>
      </c>
      <c r="U111" s="3" t="str">
        <f t="shared" si="12"/>
        <v>Retail</v>
      </c>
      <c r="V111" s="13">
        <v>100</v>
      </c>
      <c r="W111" s="19">
        <f t="shared" si="18"/>
        <v>103.68871769578519</v>
      </c>
      <c r="X111" s="19">
        <f t="shared" si="18"/>
        <v>107.34963809216278</v>
      </c>
      <c r="Y111" s="19">
        <f t="shared" si="18"/>
        <v>111.57446817689322</v>
      </c>
      <c r="AC111" s="33">
        <f t="shared" si="13"/>
        <v>9</v>
      </c>
      <c r="AD111" s="3" t="str">
        <f t="shared" si="14"/>
        <v>US</v>
      </c>
      <c r="AE111" s="3" t="str">
        <f t="shared" si="19"/>
        <v>Retail</v>
      </c>
      <c r="AF111" s="13">
        <v>100</v>
      </c>
      <c r="AG111" s="19">
        <f t="shared" si="20"/>
        <v>103.68871769578519</v>
      </c>
      <c r="AH111" s="19">
        <f t="shared" si="20"/>
        <v>107.34963809216278</v>
      </c>
      <c r="AI111" s="19">
        <f t="shared" si="20"/>
        <v>111.57446817689322</v>
      </c>
    </row>
    <row r="112" spans="1:37" outlineLevel="1" x14ac:dyDescent="0.25">
      <c r="A112">
        <f t="shared" si="15"/>
        <v>10</v>
      </c>
      <c r="B112" s="3" t="str">
        <f t="shared" si="10"/>
        <v>US</v>
      </c>
      <c r="C112" s="3" t="str">
        <f t="shared" si="10"/>
        <v>Alternative</v>
      </c>
      <c r="D112" s="13">
        <v>100</v>
      </c>
      <c r="E112" s="19">
        <f t="shared" si="16"/>
        <v>103.7583345182735</v>
      </c>
      <c r="F112" s="19">
        <f t="shared" si="16"/>
        <v>107.23017004088723</v>
      </c>
      <c r="G112" s="19">
        <f t="shared" si="16"/>
        <v>111.01954431228761</v>
      </c>
      <c r="K112" s="3" t="str">
        <f t="shared" si="11"/>
        <v>US</v>
      </c>
      <c r="L112" s="3" t="str">
        <f t="shared" si="11"/>
        <v>Alternative</v>
      </c>
      <c r="M112" s="13">
        <v>100</v>
      </c>
      <c r="N112" s="19">
        <f t="shared" si="17"/>
        <v>103.7583345182735</v>
      </c>
      <c r="O112" s="19">
        <f t="shared" si="17"/>
        <v>107.23017004088723</v>
      </c>
      <c r="P112" s="19">
        <f t="shared" si="17"/>
        <v>111.01954431228761</v>
      </c>
      <c r="T112" s="3" t="str">
        <f t="shared" si="12"/>
        <v>US</v>
      </c>
      <c r="U112" s="3" t="str">
        <f t="shared" si="12"/>
        <v>Alternative</v>
      </c>
      <c r="V112" s="13">
        <v>100</v>
      </c>
      <c r="W112" s="19">
        <f t="shared" si="18"/>
        <v>103.7583345182735</v>
      </c>
      <c r="X112" s="19">
        <f t="shared" si="18"/>
        <v>107.23017004088723</v>
      </c>
      <c r="Y112" s="19">
        <f t="shared" si="18"/>
        <v>111.01954431228761</v>
      </c>
      <c r="AC112" s="33">
        <f t="shared" si="13"/>
        <v>10</v>
      </c>
      <c r="AD112" s="3" t="str">
        <f t="shared" si="14"/>
        <v>US</v>
      </c>
      <c r="AE112" s="3" t="str">
        <f t="shared" si="19"/>
        <v>Alternative</v>
      </c>
      <c r="AF112" s="13">
        <v>100</v>
      </c>
      <c r="AG112" s="19">
        <f t="shared" si="20"/>
        <v>103.7583345182735</v>
      </c>
      <c r="AH112" s="19">
        <f t="shared" si="20"/>
        <v>107.23017004088723</v>
      </c>
      <c r="AI112" s="19">
        <f t="shared" si="20"/>
        <v>111.01954431228761</v>
      </c>
    </row>
    <row r="113" spans="1:35" outlineLevel="1" x14ac:dyDescent="0.25">
      <c r="A113">
        <f t="shared" si="15"/>
        <v>11</v>
      </c>
      <c r="B113" s="3" t="str">
        <f t="shared" si="10"/>
        <v>US</v>
      </c>
      <c r="C113" s="3" t="str">
        <f t="shared" si="10"/>
        <v>Data Center</v>
      </c>
      <c r="D113" s="13">
        <v>100</v>
      </c>
      <c r="E113" s="19">
        <f t="shared" si="16"/>
        <v>102.49999999999999</v>
      </c>
      <c r="F113" s="19">
        <f t="shared" si="16"/>
        <v>105.06249999999997</v>
      </c>
      <c r="G113" s="19">
        <f t="shared" si="16"/>
        <v>107.68906249999996</v>
      </c>
      <c r="K113" s="3" t="str">
        <f t="shared" si="11"/>
        <v>US</v>
      </c>
      <c r="L113" s="3" t="str">
        <f t="shared" si="11"/>
        <v>Data Center</v>
      </c>
      <c r="M113" s="13">
        <v>100</v>
      </c>
      <c r="N113" s="19">
        <f t="shared" si="17"/>
        <v>102.49999999999999</v>
      </c>
      <c r="O113" s="19">
        <f t="shared" si="17"/>
        <v>105.06249999999997</v>
      </c>
      <c r="P113" s="19">
        <f t="shared" si="17"/>
        <v>107.68906249999996</v>
      </c>
      <c r="T113" s="3" t="str">
        <f t="shared" si="12"/>
        <v>US</v>
      </c>
      <c r="U113" s="3" t="str">
        <f t="shared" si="12"/>
        <v>Data Center</v>
      </c>
      <c r="V113" s="13">
        <v>100</v>
      </c>
      <c r="W113" s="19">
        <f t="shared" si="18"/>
        <v>102.49999999999999</v>
      </c>
      <c r="X113" s="19">
        <f t="shared" si="18"/>
        <v>105.06249999999997</v>
      </c>
      <c r="Y113" s="19">
        <f t="shared" si="18"/>
        <v>107.68906249999996</v>
      </c>
      <c r="AC113" s="33">
        <f t="shared" si="13"/>
        <v>11</v>
      </c>
      <c r="AD113" s="3" t="str">
        <f t="shared" si="14"/>
        <v>US</v>
      </c>
      <c r="AE113" s="3" t="str">
        <f t="shared" si="19"/>
        <v>Data Center</v>
      </c>
      <c r="AF113" s="13">
        <v>100</v>
      </c>
      <c r="AG113" s="19">
        <f t="shared" si="20"/>
        <v>102.49999999999999</v>
      </c>
      <c r="AH113" s="19">
        <f t="shared" si="20"/>
        <v>105.06249999999997</v>
      </c>
      <c r="AI113" s="19">
        <f t="shared" si="20"/>
        <v>107.68906249999996</v>
      </c>
    </row>
    <row r="114" spans="1:35" outlineLevel="1" x14ac:dyDescent="0.25">
      <c r="A114">
        <f t="shared" si="15"/>
        <v>12</v>
      </c>
      <c r="B114" s="3" t="str">
        <f t="shared" si="10"/>
        <v>US</v>
      </c>
      <c r="C114" s="3" t="str">
        <f t="shared" si="10"/>
        <v>NNN</v>
      </c>
      <c r="D114" s="13">
        <v>100</v>
      </c>
      <c r="E114" s="19">
        <f t="shared" si="16"/>
        <v>102.57648474699492</v>
      </c>
      <c r="F114" s="19">
        <f t="shared" si="16"/>
        <v>105.17885315783747</v>
      </c>
      <c r="G114" s="19">
        <f t="shared" si="16"/>
        <v>107.82302730289405</v>
      </c>
      <c r="K114" s="3" t="str">
        <f t="shared" si="11"/>
        <v>US</v>
      </c>
      <c r="L114" s="3" t="str">
        <f t="shared" si="11"/>
        <v>NNN</v>
      </c>
      <c r="M114" s="13">
        <v>100</v>
      </c>
      <c r="N114" s="19">
        <f t="shared" si="17"/>
        <v>102.57648474699492</v>
      </c>
      <c r="O114" s="19">
        <f t="shared" si="17"/>
        <v>105.17885315783747</v>
      </c>
      <c r="P114" s="19">
        <f t="shared" si="17"/>
        <v>107.82302730289405</v>
      </c>
      <c r="T114" s="3" t="str">
        <f t="shared" si="12"/>
        <v>US</v>
      </c>
      <c r="U114" s="3" t="str">
        <f t="shared" si="12"/>
        <v>NNN</v>
      </c>
      <c r="V114" s="13">
        <v>100</v>
      </c>
      <c r="W114" s="19">
        <f t="shared" si="18"/>
        <v>102.57648474699492</v>
      </c>
      <c r="X114" s="19">
        <f t="shared" si="18"/>
        <v>105.17885315783747</v>
      </c>
      <c r="Y114" s="19">
        <f t="shared" si="18"/>
        <v>107.82302730289405</v>
      </c>
      <c r="AC114" s="33">
        <f t="shared" si="13"/>
        <v>12</v>
      </c>
      <c r="AD114" s="3" t="str">
        <f t="shared" si="14"/>
        <v>US</v>
      </c>
      <c r="AE114" s="3" t="str">
        <f t="shared" si="19"/>
        <v>NNN</v>
      </c>
      <c r="AF114" s="13">
        <v>100</v>
      </c>
      <c r="AG114" s="19">
        <f t="shared" si="20"/>
        <v>102.57648474699492</v>
      </c>
      <c r="AH114" s="19">
        <f t="shared" si="20"/>
        <v>105.17885315783747</v>
      </c>
      <c r="AI114" s="19">
        <f t="shared" si="20"/>
        <v>107.82302730289405</v>
      </c>
    </row>
    <row r="115" spans="1:35" outlineLevel="1" x14ac:dyDescent="0.25">
      <c r="A115">
        <f t="shared" si="15"/>
        <v>13</v>
      </c>
      <c r="B115" s="3" t="str">
        <f t="shared" si="10"/>
        <v>US</v>
      </c>
      <c r="C115" s="3" t="str">
        <f t="shared" si="10"/>
        <v>Senior Housing</v>
      </c>
      <c r="D115" s="13">
        <v>100</v>
      </c>
      <c r="E115" s="19">
        <f t="shared" si="16"/>
        <v>115.90333333333334</v>
      </c>
      <c r="F115" s="19">
        <f t="shared" si="16"/>
        <v>127.60934273856208</v>
      </c>
      <c r="G115" s="19">
        <f t="shared" si="16"/>
        <v>143.23523186409778</v>
      </c>
      <c r="K115" s="3" t="str">
        <f t="shared" si="11"/>
        <v>US</v>
      </c>
      <c r="L115" s="3" t="str">
        <f t="shared" si="11"/>
        <v>Senior Housing</v>
      </c>
      <c r="M115" s="13">
        <v>100</v>
      </c>
      <c r="N115" s="19">
        <f t="shared" si="17"/>
        <v>115.90333333333334</v>
      </c>
      <c r="O115" s="19">
        <f t="shared" si="17"/>
        <v>127.60934273856208</v>
      </c>
      <c r="P115" s="19">
        <f t="shared" si="17"/>
        <v>143.23523186409778</v>
      </c>
      <c r="T115" s="3" t="str">
        <f t="shared" si="12"/>
        <v>US</v>
      </c>
      <c r="U115" s="3" t="str">
        <f t="shared" si="12"/>
        <v>Senior Housing</v>
      </c>
      <c r="V115" s="13">
        <v>100</v>
      </c>
      <c r="W115" s="19">
        <f t="shared" si="18"/>
        <v>115.90333333333334</v>
      </c>
      <c r="X115" s="19">
        <f t="shared" si="18"/>
        <v>127.60934273856208</v>
      </c>
      <c r="Y115" s="19">
        <f t="shared" si="18"/>
        <v>143.23523186409778</v>
      </c>
      <c r="AC115" s="33">
        <f t="shared" si="13"/>
        <v>13</v>
      </c>
      <c r="AD115" s="3" t="str">
        <f t="shared" si="14"/>
        <v>US</v>
      </c>
      <c r="AE115" s="3" t="str">
        <f t="shared" si="19"/>
        <v>Senior Housing</v>
      </c>
      <c r="AF115" s="13">
        <v>100</v>
      </c>
      <c r="AG115" s="19">
        <f t="shared" si="20"/>
        <v>115.90333333333334</v>
      </c>
      <c r="AH115" s="19">
        <f t="shared" si="20"/>
        <v>127.60934273856208</v>
      </c>
      <c r="AI115" s="19">
        <f t="shared" si="20"/>
        <v>143.23523186409778</v>
      </c>
    </row>
    <row r="116" spans="1:35" outlineLevel="1" x14ac:dyDescent="0.25">
      <c r="A116">
        <f t="shared" si="15"/>
        <v>14</v>
      </c>
      <c r="B116" s="3" t="str">
        <f t="shared" si="10"/>
        <v>US</v>
      </c>
      <c r="C116" s="3" t="str">
        <f t="shared" si="10"/>
        <v>IOS</v>
      </c>
      <c r="D116" s="13">
        <v>100</v>
      </c>
      <c r="E116" s="19">
        <f t="shared" si="16"/>
        <v>106.14974028971693</v>
      </c>
      <c r="F116" s="19">
        <f t="shared" si="16"/>
        <v>111.40450983486834</v>
      </c>
      <c r="G116" s="19">
        <f t="shared" si="16"/>
        <v>115.9881796692399</v>
      </c>
      <c r="K116" s="3" t="str">
        <f t="shared" si="11"/>
        <v>US</v>
      </c>
      <c r="L116" s="3" t="str">
        <f t="shared" si="11"/>
        <v>IOS</v>
      </c>
      <c r="M116" s="13">
        <v>100</v>
      </c>
      <c r="N116" s="19">
        <f t="shared" si="17"/>
        <v>106.14974028971693</v>
      </c>
      <c r="O116" s="19">
        <f t="shared" si="17"/>
        <v>111.40450983486834</v>
      </c>
      <c r="P116" s="19">
        <f t="shared" si="17"/>
        <v>115.9881796692399</v>
      </c>
      <c r="T116" s="3" t="str">
        <f t="shared" si="12"/>
        <v>US</v>
      </c>
      <c r="U116" s="3" t="str">
        <f t="shared" si="12"/>
        <v>IOS</v>
      </c>
      <c r="V116" s="13">
        <v>100</v>
      </c>
      <c r="W116" s="19">
        <f t="shared" si="18"/>
        <v>106.14974028971693</v>
      </c>
      <c r="X116" s="19">
        <f t="shared" si="18"/>
        <v>111.40450983486834</v>
      </c>
      <c r="Y116" s="19">
        <f t="shared" si="18"/>
        <v>115.9881796692399</v>
      </c>
      <c r="AC116" s="33">
        <f t="shared" si="13"/>
        <v>14</v>
      </c>
      <c r="AD116" s="3" t="str">
        <f t="shared" si="14"/>
        <v>US</v>
      </c>
      <c r="AE116" s="3" t="str">
        <f t="shared" si="19"/>
        <v>IOS</v>
      </c>
      <c r="AF116" s="13">
        <v>100</v>
      </c>
      <c r="AG116" s="19">
        <f t="shared" si="20"/>
        <v>106.14974028971693</v>
      </c>
      <c r="AH116" s="19">
        <f t="shared" si="20"/>
        <v>111.40450983486834</v>
      </c>
      <c r="AI116" s="19">
        <f t="shared" si="20"/>
        <v>115.9881796692399</v>
      </c>
    </row>
    <row r="117" spans="1:35" outlineLevel="1" x14ac:dyDescent="0.25">
      <c r="A117">
        <f t="shared" si="15"/>
        <v>15</v>
      </c>
      <c r="B117" s="3" t="str">
        <f t="shared" si="10"/>
        <v>US</v>
      </c>
      <c r="C117" s="3" t="str">
        <f t="shared" si="10"/>
        <v>Cold Storage</v>
      </c>
      <c r="D117" s="13">
        <v>100</v>
      </c>
      <c r="E117" s="19">
        <f t="shared" si="16"/>
        <v>106.14974028971693</v>
      </c>
      <c r="F117" s="19">
        <f t="shared" si="16"/>
        <v>111.40450983486834</v>
      </c>
      <c r="G117" s="19">
        <f t="shared" si="16"/>
        <v>115.9881796692399</v>
      </c>
      <c r="K117" s="3" t="str">
        <f t="shared" si="11"/>
        <v>US</v>
      </c>
      <c r="L117" s="3" t="str">
        <f t="shared" si="11"/>
        <v>Cold Storage</v>
      </c>
      <c r="M117" s="13">
        <v>100</v>
      </c>
      <c r="N117" s="19">
        <f t="shared" si="17"/>
        <v>106.14974028971693</v>
      </c>
      <c r="O117" s="19">
        <f t="shared" si="17"/>
        <v>111.40450983486834</v>
      </c>
      <c r="P117" s="19">
        <f t="shared" si="17"/>
        <v>115.9881796692399</v>
      </c>
      <c r="T117" s="3" t="str">
        <f t="shared" si="12"/>
        <v>US</v>
      </c>
      <c r="U117" s="3" t="str">
        <f t="shared" si="12"/>
        <v>Cold Storage</v>
      </c>
      <c r="V117" s="13">
        <v>100</v>
      </c>
      <c r="W117" s="19">
        <f t="shared" si="18"/>
        <v>106.14974028971693</v>
      </c>
      <c r="X117" s="19">
        <f t="shared" si="18"/>
        <v>111.40450983486834</v>
      </c>
      <c r="Y117" s="19">
        <f t="shared" si="18"/>
        <v>115.9881796692399</v>
      </c>
      <c r="AC117" s="33">
        <f t="shared" si="13"/>
        <v>15</v>
      </c>
      <c r="AD117" s="3" t="str">
        <f t="shared" si="14"/>
        <v>US</v>
      </c>
      <c r="AE117" s="3" t="str">
        <f t="shared" si="19"/>
        <v>Cold Storage</v>
      </c>
      <c r="AF117" s="13">
        <v>100</v>
      </c>
      <c r="AG117" s="19">
        <f t="shared" si="20"/>
        <v>106.14974028971693</v>
      </c>
      <c r="AH117" s="19">
        <f t="shared" si="20"/>
        <v>111.40450983486834</v>
      </c>
      <c r="AI117" s="19">
        <f t="shared" si="20"/>
        <v>115.9881796692399</v>
      </c>
    </row>
    <row r="118" spans="1:35" outlineLevel="1" x14ac:dyDescent="0.25">
      <c r="A118">
        <f t="shared" si="15"/>
        <v>16</v>
      </c>
      <c r="B118" s="3" t="str">
        <f t="shared" si="10"/>
        <v>US</v>
      </c>
      <c r="C118" s="3" t="str">
        <f t="shared" si="10"/>
        <v>Manufactured Housing</v>
      </c>
      <c r="D118" s="13">
        <v>100</v>
      </c>
      <c r="E118" s="19">
        <f t="shared" si="16"/>
        <v>104</v>
      </c>
      <c r="F118" s="19">
        <f t="shared" si="16"/>
        <v>108.16</v>
      </c>
      <c r="G118" s="19">
        <f t="shared" si="16"/>
        <v>112.4864</v>
      </c>
      <c r="K118" s="3" t="str">
        <f t="shared" si="11"/>
        <v>US</v>
      </c>
      <c r="L118" s="3" t="str">
        <f t="shared" si="11"/>
        <v>Manufactured Housing</v>
      </c>
      <c r="M118" s="13">
        <v>100</v>
      </c>
      <c r="N118" s="19">
        <f t="shared" si="17"/>
        <v>104</v>
      </c>
      <c r="O118" s="19">
        <f t="shared" si="17"/>
        <v>108.16</v>
      </c>
      <c r="P118" s="19">
        <f t="shared" si="17"/>
        <v>112.4864</v>
      </c>
      <c r="T118" s="3" t="str">
        <f t="shared" si="12"/>
        <v>US</v>
      </c>
      <c r="U118" s="3" t="str">
        <f t="shared" si="12"/>
        <v>Manufactured Housing</v>
      </c>
      <c r="V118" s="13">
        <v>100</v>
      </c>
      <c r="W118" s="19">
        <f t="shared" si="18"/>
        <v>104</v>
      </c>
      <c r="X118" s="19">
        <f t="shared" si="18"/>
        <v>108.16</v>
      </c>
      <c r="Y118" s="19">
        <f t="shared" si="18"/>
        <v>112.4864</v>
      </c>
      <c r="AC118" s="33">
        <f t="shared" si="13"/>
        <v>16</v>
      </c>
      <c r="AD118" s="3" t="str">
        <f t="shared" si="14"/>
        <v>US</v>
      </c>
      <c r="AE118" s="3" t="str">
        <f t="shared" si="19"/>
        <v>Manufactured Housing</v>
      </c>
      <c r="AF118" s="13">
        <v>100</v>
      </c>
      <c r="AG118" s="19">
        <f t="shared" si="20"/>
        <v>104</v>
      </c>
      <c r="AH118" s="19">
        <f t="shared" si="20"/>
        <v>108.16</v>
      </c>
      <c r="AI118" s="19">
        <f t="shared" si="20"/>
        <v>112.4864</v>
      </c>
    </row>
    <row r="119" spans="1:35" outlineLevel="1" x14ac:dyDescent="0.25">
      <c r="A119">
        <f t="shared" si="15"/>
        <v>17</v>
      </c>
      <c r="B119" s="3" t="str">
        <f t="shared" si="10"/>
        <v>US</v>
      </c>
      <c r="C119" s="3" t="str">
        <f t="shared" si="10"/>
        <v>Medical Office</v>
      </c>
      <c r="D119" s="13">
        <v>100</v>
      </c>
      <c r="E119" s="19">
        <f t="shared" si="16"/>
        <v>103.2</v>
      </c>
      <c r="F119" s="19">
        <f t="shared" si="16"/>
        <v>106.50240000000001</v>
      </c>
      <c r="G119" s="19">
        <f t="shared" si="16"/>
        <v>109.91047680000001</v>
      </c>
      <c r="K119" s="3" t="str">
        <f t="shared" si="11"/>
        <v>US</v>
      </c>
      <c r="L119" s="3" t="str">
        <f t="shared" si="11"/>
        <v>Medical Office</v>
      </c>
      <c r="M119" s="13">
        <v>100</v>
      </c>
      <c r="N119" s="19">
        <f t="shared" si="17"/>
        <v>103.2</v>
      </c>
      <c r="O119" s="19">
        <f t="shared" si="17"/>
        <v>106.50240000000001</v>
      </c>
      <c r="P119" s="19">
        <f t="shared" si="17"/>
        <v>109.91047680000001</v>
      </c>
      <c r="T119" s="3" t="str">
        <f t="shared" si="12"/>
        <v>US</v>
      </c>
      <c r="U119" s="3" t="str">
        <f t="shared" si="12"/>
        <v>Medical Office</v>
      </c>
      <c r="V119" s="13">
        <v>100</v>
      </c>
      <c r="W119" s="19">
        <f t="shared" si="18"/>
        <v>103.2</v>
      </c>
      <c r="X119" s="19">
        <f t="shared" si="18"/>
        <v>106.50240000000001</v>
      </c>
      <c r="Y119" s="19">
        <f t="shared" si="18"/>
        <v>109.91047680000001</v>
      </c>
      <c r="AC119" s="33">
        <f t="shared" si="13"/>
        <v>17</v>
      </c>
      <c r="AD119" s="3" t="str">
        <f t="shared" si="14"/>
        <v>US</v>
      </c>
      <c r="AE119" s="3" t="str">
        <f t="shared" si="19"/>
        <v>Medical Office</v>
      </c>
      <c r="AF119" s="13">
        <v>100</v>
      </c>
      <c r="AG119" s="19">
        <f t="shared" si="20"/>
        <v>103.2</v>
      </c>
      <c r="AH119" s="19">
        <f t="shared" si="20"/>
        <v>106.50240000000001</v>
      </c>
      <c r="AI119" s="19">
        <f t="shared" si="20"/>
        <v>109.91047680000001</v>
      </c>
    </row>
    <row r="120" spans="1:35" outlineLevel="1" x14ac:dyDescent="0.25">
      <c r="A120">
        <f t="shared" si="15"/>
        <v>18</v>
      </c>
      <c r="B120" s="3" t="str">
        <f t="shared" si="10"/>
        <v>US</v>
      </c>
      <c r="C120" s="3" t="str">
        <f t="shared" si="10"/>
        <v>Self Storage</v>
      </c>
      <c r="D120" s="13">
        <v>100</v>
      </c>
      <c r="E120" s="19">
        <f t="shared" si="16"/>
        <v>98.256812055483508</v>
      </c>
      <c r="F120" s="19">
        <f t="shared" si="16"/>
        <v>99.543545027509651</v>
      </c>
      <c r="G120" s="19">
        <f t="shared" si="16"/>
        <v>101.9448686708716</v>
      </c>
      <c r="K120" s="3" t="str">
        <f t="shared" si="11"/>
        <v>US</v>
      </c>
      <c r="L120" s="3" t="str">
        <f t="shared" si="11"/>
        <v>Self Storage</v>
      </c>
      <c r="M120" s="13">
        <v>100</v>
      </c>
      <c r="N120" s="19">
        <f t="shared" si="17"/>
        <v>98.256812055483508</v>
      </c>
      <c r="O120" s="19">
        <f t="shared" si="17"/>
        <v>99.543545027509651</v>
      </c>
      <c r="P120" s="19">
        <f t="shared" si="17"/>
        <v>101.9448686708716</v>
      </c>
      <c r="T120" s="3" t="str">
        <f t="shared" si="12"/>
        <v>US</v>
      </c>
      <c r="U120" s="3" t="str">
        <f t="shared" si="12"/>
        <v>Self Storage</v>
      </c>
      <c r="V120" s="13">
        <v>100</v>
      </c>
      <c r="W120" s="19">
        <f t="shared" si="18"/>
        <v>98.256812055483508</v>
      </c>
      <c r="X120" s="19">
        <f t="shared" si="18"/>
        <v>99.543545027509651</v>
      </c>
      <c r="Y120" s="19">
        <f t="shared" si="18"/>
        <v>101.9448686708716</v>
      </c>
      <c r="AC120" s="33">
        <f t="shared" si="13"/>
        <v>18</v>
      </c>
      <c r="AD120" s="3" t="str">
        <f t="shared" si="14"/>
        <v>US</v>
      </c>
      <c r="AE120" s="3" t="str">
        <f t="shared" si="19"/>
        <v>Self Storage</v>
      </c>
      <c r="AF120" s="13">
        <v>100</v>
      </c>
      <c r="AG120" s="19">
        <f t="shared" si="20"/>
        <v>98.256812055483508</v>
      </c>
      <c r="AH120" s="19">
        <f t="shared" si="20"/>
        <v>99.543545027509651</v>
      </c>
      <c r="AI120" s="19">
        <f t="shared" si="20"/>
        <v>101.9448686708716</v>
      </c>
    </row>
    <row r="121" spans="1:35" outlineLevel="1" x14ac:dyDescent="0.25">
      <c r="A121">
        <f t="shared" si="15"/>
        <v>19</v>
      </c>
      <c r="B121" s="3" t="str">
        <f t="shared" si="10"/>
        <v>US</v>
      </c>
      <c r="C121" s="3" t="str">
        <f t="shared" si="10"/>
        <v>Life Sciences</v>
      </c>
      <c r="D121" s="13">
        <v>100</v>
      </c>
      <c r="E121" s="19">
        <f t="shared" si="16"/>
        <v>102.19731092436975</v>
      </c>
      <c r="F121" s="19">
        <f t="shared" si="16"/>
        <v>104.43191094979167</v>
      </c>
      <c r="G121" s="19">
        <f t="shared" si="16"/>
        <v>106.72326993710182</v>
      </c>
      <c r="K121" s="3" t="str">
        <f t="shared" si="11"/>
        <v>US</v>
      </c>
      <c r="L121" s="3" t="str">
        <f t="shared" si="11"/>
        <v>Life Sciences</v>
      </c>
      <c r="M121" s="13">
        <v>100</v>
      </c>
      <c r="N121" s="19">
        <f t="shared" si="17"/>
        <v>102.19731092436975</v>
      </c>
      <c r="O121" s="19">
        <f t="shared" si="17"/>
        <v>104.43191094979167</v>
      </c>
      <c r="P121" s="19">
        <f t="shared" si="17"/>
        <v>106.72326993710182</v>
      </c>
      <c r="T121" s="3" t="str">
        <f t="shared" si="12"/>
        <v>US</v>
      </c>
      <c r="U121" s="3" t="str">
        <f t="shared" si="12"/>
        <v>Life Sciences</v>
      </c>
      <c r="V121" s="13">
        <v>100</v>
      </c>
      <c r="W121" s="19">
        <f t="shared" si="18"/>
        <v>102.19731092436975</v>
      </c>
      <c r="X121" s="19">
        <f t="shared" si="18"/>
        <v>104.43191094979167</v>
      </c>
      <c r="Y121" s="19">
        <f t="shared" si="18"/>
        <v>106.72326993710182</v>
      </c>
      <c r="AC121" s="33">
        <f t="shared" si="13"/>
        <v>19</v>
      </c>
      <c r="AD121" s="3" t="str">
        <f t="shared" si="14"/>
        <v>US</v>
      </c>
      <c r="AE121" s="3" t="str">
        <f t="shared" si="19"/>
        <v>Life Sciences</v>
      </c>
      <c r="AF121" s="13">
        <v>100</v>
      </c>
      <c r="AG121" s="19">
        <f t="shared" si="20"/>
        <v>102.19731092436975</v>
      </c>
      <c r="AH121" s="19">
        <f t="shared" si="20"/>
        <v>104.43191094979167</v>
      </c>
      <c r="AI121" s="19">
        <f t="shared" si="20"/>
        <v>106.72326993710182</v>
      </c>
    </row>
    <row r="122" spans="1:35" outlineLevel="1" x14ac:dyDescent="0.25">
      <c r="A122">
        <f t="shared" si="15"/>
        <v>20</v>
      </c>
      <c r="B122" s="3" t="str">
        <f t="shared" ref="B122:C141" si="21">+B26</f>
        <v>US</v>
      </c>
      <c r="C122" s="3" t="str">
        <f t="shared" si="21"/>
        <v>Office</v>
      </c>
      <c r="D122" s="13">
        <v>100</v>
      </c>
      <c r="E122" s="19">
        <f t="shared" si="16"/>
        <v>98.171328104228891</v>
      </c>
      <c r="F122" s="19">
        <f t="shared" si="16"/>
        <v>96.085177597390924</v>
      </c>
      <c r="G122" s="19">
        <f t="shared" si="16"/>
        <v>94.440564376298923</v>
      </c>
      <c r="K122" s="3" t="str">
        <f t="shared" ref="K122:L141" si="22">+K26</f>
        <v>US</v>
      </c>
      <c r="L122" s="3" t="str">
        <f t="shared" si="22"/>
        <v>Office</v>
      </c>
      <c r="M122" s="13">
        <v>100</v>
      </c>
      <c r="N122" s="19">
        <f t="shared" si="17"/>
        <v>98.171328104228891</v>
      </c>
      <c r="O122" s="19">
        <f t="shared" si="17"/>
        <v>96.085177597390924</v>
      </c>
      <c r="P122" s="19">
        <f t="shared" si="17"/>
        <v>94.440564376298923</v>
      </c>
      <c r="T122" s="3" t="str">
        <f t="shared" ref="T122:U141" si="23">+T26</f>
        <v>US</v>
      </c>
      <c r="U122" s="3" t="str">
        <f t="shared" si="23"/>
        <v>Office</v>
      </c>
      <c r="V122" s="13">
        <v>100</v>
      </c>
      <c r="W122" s="19">
        <f t="shared" si="18"/>
        <v>98.171328104228891</v>
      </c>
      <c r="X122" s="19">
        <f t="shared" si="18"/>
        <v>96.085177597390924</v>
      </c>
      <c r="Y122" s="19">
        <f t="shared" si="18"/>
        <v>94.440564376298923</v>
      </c>
      <c r="AC122" s="33">
        <f t="shared" si="13"/>
        <v>20</v>
      </c>
      <c r="AD122" s="3" t="str">
        <f t="shared" si="14"/>
        <v>US</v>
      </c>
      <c r="AE122" s="3" t="str">
        <f t="shared" si="19"/>
        <v>Office</v>
      </c>
      <c r="AF122" s="13">
        <v>100</v>
      </c>
      <c r="AG122" s="19">
        <f t="shared" si="20"/>
        <v>98.171328104228891</v>
      </c>
      <c r="AH122" s="19">
        <f t="shared" si="20"/>
        <v>96.085177597390924</v>
      </c>
      <c r="AI122" s="19">
        <f t="shared" si="20"/>
        <v>94.440564376298923</v>
      </c>
    </row>
    <row r="123" spans="1:35" outlineLevel="1" x14ac:dyDescent="0.25">
      <c r="A123">
        <f t="shared" si="15"/>
        <v>21</v>
      </c>
      <c r="B123" s="3" t="str">
        <f t="shared" si="21"/>
        <v>US</v>
      </c>
      <c r="C123" s="3">
        <f t="shared" si="21"/>
        <v>0</v>
      </c>
      <c r="D123" s="13">
        <v>100</v>
      </c>
      <c r="E123" s="19">
        <f t="shared" ref="E123:G142" si="24">D123*(1+F27)</f>
        <v>100</v>
      </c>
      <c r="F123" s="19">
        <f t="shared" si="24"/>
        <v>100</v>
      </c>
      <c r="G123" s="19">
        <f t="shared" si="24"/>
        <v>100</v>
      </c>
      <c r="K123" s="3" t="str">
        <f t="shared" si="22"/>
        <v>US</v>
      </c>
      <c r="L123" s="3">
        <f t="shared" si="22"/>
        <v>0</v>
      </c>
      <c r="M123" s="13">
        <v>100</v>
      </c>
      <c r="N123" s="19">
        <f t="shared" ref="N123:P142" si="25">M123*(1+O27)</f>
        <v>100</v>
      </c>
      <c r="O123" s="19">
        <f t="shared" si="25"/>
        <v>100</v>
      </c>
      <c r="P123" s="19">
        <f t="shared" si="25"/>
        <v>100</v>
      </c>
      <c r="T123" s="3" t="str">
        <f t="shared" si="23"/>
        <v>US</v>
      </c>
      <c r="U123" s="3">
        <f t="shared" si="23"/>
        <v>0</v>
      </c>
      <c r="V123" s="13">
        <v>100</v>
      </c>
      <c r="W123" s="19">
        <f t="shared" ref="W123:Y142" si="26">V123*(1+X27)</f>
        <v>100</v>
      </c>
      <c r="X123" s="19">
        <f t="shared" si="26"/>
        <v>100</v>
      </c>
      <c r="Y123" s="19">
        <f t="shared" si="26"/>
        <v>100</v>
      </c>
      <c r="AC123" s="33">
        <f t="shared" si="13"/>
        <v>21</v>
      </c>
      <c r="AD123" s="3" t="str">
        <f t="shared" si="14"/>
        <v>US</v>
      </c>
      <c r="AE123" s="3">
        <f t="shared" si="19"/>
        <v>0</v>
      </c>
      <c r="AF123" s="13">
        <v>100</v>
      </c>
      <c r="AG123" s="19">
        <f t="shared" ref="AG123:AI142" si="27">AF123*(1+AH27)</f>
        <v>100</v>
      </c>
      <c r="AH123" s="19">
        <f t="shared" si="27"/>
        <v>100</v>
      </c>
      <c r="AI123" s="19">
        <f t="shared" si="27"/>
        <v>100</v>
      </c>
    </row>
    <row r="124" spans="1:35" outlineLevel="1" x14ac:dyDescent="0.25">
      <c r="A124">
        <f t="shared" si="15"/>
        <v>22</v>
      </c>
      <c r="B124" s="3" t="str">
        <f t="shared" si="21"/>
        <v>US</v>
      </c>
      <c r="C124" s="3">
        <f t="shared" si="21"/>
        <v>0</v>
      </c>
      <c r="D124" s="13">
        <v>100</v>
      </c>
      <c r="E124" s="19">
        <f t="shared" si="24"/>
        <v>100</v>
      </c>
      <c r="F124" s="19">
        <f t="shared" si="24"/>
        <v>100</v>
      </c>
      <c r="G124" s="19">
        <f t="shared" si="24"/>
        <v>100</v>
      </c>
      <c r="K124" s="3" t="str">
        <f t="shared" si="22"/>
        <v>US</v>
      </c>
      <c r="L124" s="3">
        <f t="shared" si="22"/>
        <v>0</v>
      </c>
      <c r="M124" s="13">
        <v>100</v>
      </c>
      <c r="N124" s="19">
        <f t="shared" si="25"/>
        <v>100</v>
      </c>
      <c r="O124" s="19">
        <f t="shared" si="25"/>
        <v>100</v>
      </c>
      <c r="P124" s="19">
        <f t="shared" si="25"/>
        <v>100</v>
      </c>
      <c r="T124" s="3" t="str">
        <f t="shared" si="23"/>
        <v>US</v>
      </c>
      <c r="U124" s="3">
        <f t="shared" si="23"/>
        <v>0</v>
      </c>
      <c r="V124" s="13">
        <v>100</v>
      </c>
      <c r="W124" s="19">
        <f t="shared" si="26"/>
        <v>100</v>
      </c>
      <c r="X124" s="19">
        <f t="shared" si="26"/>
        <v>100</v>
      </c>
      <c r="Y124" s="19">
        <f t="shared" si="26"/>
        <v>100</v>
      </c>
      <c r="AC124" s="33">
        <f t="shared" si="13"/>
        <v>22</v>
      </c>
      <c r="AD124" s="3" t="str">
        <f t="shared" si="14"/>
        <v>US</v>
      </c>
      <c r="AE124" s="3">
        <f t="shared" si="19"/>
        <v>0</v>
      </c>
      <c r="AF124" s="13">
        <v>100</v>
      </c>
      <c r="AG124" s="19">
        <f t="shared" si="27"/>
        <v>100</v>
      </c>
      <c r="AH124" s="19">
        <f t="shared" si="27"/>
        <v>100</v>
      </c>
      <c r="AI124" s="19">
        <f t="shared" si="27"/>
        <v>100</v>
      </c>
    </row>
    <row r="125" spans="1:35" outlineLevel="1" x14ac:dyDescent="0.25">
      <c r="A125">
        <f t="shared" si="15"/>
        <v>23</v>
      </c>
      <c r="B125" s="3" t="str">
        <f t="shared" si="21"/>
        <v>US</v>
      </c>
      <c r="C125" s="3">
        <f t="shared" si="21"/>
        <v>0</v>
      </c>
      <c r="D125" s="13">
        <v>100</v>
      </c>
      <c r="E125" s="19">
        <f t="shared" si="24"/>
        <v>100</v>
      </c>
      <c r="F125" s="19">
        <f t="shared" si="24"/>
        <v>100</v>
      </c>
      <c r="G125" s="19">
        <f t="shared" si="24"/>
        <v>100</v>
      </c>
      <c r="K125" s="3" t="str">
        <f t="shared" si="22"/>
        <v>US</v>
      </c>
      <c r="L125" s="3">
        <f t="shared" si="22"/>
        <v>0</v>
      </c>
      <c r="M125" s="13">
        <v>100</v>
      </c>
      <c r="N125" s="19">
        <f t="shared" si="25"/>
        <v>100</v>
      </c>
      <c r="O125" s="19">
        <f t="shared" si="25"/>
        <v>100</v>
      </c>
      <c r="P125" s="19">
        <f t="shared" si="25"/>
        <v>100</v>
      </c>
      <c r="T125" s="3" t="str">
        <f t="shared" si="23"/>
        <v>US</v>
      </c>
      <c r="U125" s="3">
        <f t="shared" si="23"/>
        <v>0</v>
      </c>
      <c r="V125" s="13">
        <v>100</v>
      </c>
      <c r="W125" s="19">
        <f t="shared" si="26"/>
        <v>100</v>
      </c>
      <c r="X125" s="19">
        <f t="shared" si="26"/>
        <v>100</v>
      </c>
      <c r="Y125" s="19">
        <f t="shared" si="26"/>
        <v>100</v>
      </c>
      <c r="AC125" s="33">
        <f t="shared" si="13"/>
        <v>23</v>
      </c>
      <c r="AD125" s="3" t="str">
        <f t="shared" si="14"/>
        <v>US</v>
      </c>
      <c r="AE125" s="3">
        <f t="shared" si="19"/>
        <v>0</v>
      </c>
      <c r="AF125" s="13">
        <v>100</v>
      </c>
      <c r="AG125" s="19">
        <f t="shared" si="27"/>
        <v>100</v>
      </c>
      <c r="AH125" s="19">
        <f t="shared" si="27"/>
        <v>100</v>
      </c>
      <c r="AI125" s="19">
        <f t="shared" si="27"/>
        <v>100</v>
      </c>
    </row>
    <row r="126" spans="1:35" outlineLevel="1" x14ac:dyDescent="0.25">
      <c r="A126">
        <f t="shared" si="15"/>
        <v>24</v>
      </c>
      <c r="B126" s="3" t="str">
        <f t="shared" si="21"/>
        <v>US</v>
      </c>
      <c r="C126" s="3">
        <f t="shared" si="21"/>
        <v>0</v>
      </c>
      <c r="D126" s="13">
        <v>100</v>
      </c>
      <c r="E126" s="19">
        <f t="shared" si="24"/>
        <v>100</v>
      </c>
      <c r="F126" s="19">
        <f t="shared" si="24"/>
        <v>100</v>
      </c>
      <c r="G126" s="19">
        <f t="shared" si="24"/>
        <v>100</v>
      </c>
      <c r="K126" s="3" t="str">
        <f t="shared" si="22"/>
        <v>US</v>
      </c>
      <c r="L126" s="3">
        <f t="shared" si="22"/>
        <v>0</v>
      </c>
      <c r="M126" s="13">
        <v>100</v>
      </c>
      <c r="N126" s="19">
        <f t="shared" si="25"/>
        <v>100</v>
      </c>
      <c r="O126" s="19">
        <f t="shared" si="25"/>
        <v>100</v>
      </c>
      <c r="P126" s="19">
        <f t="shared" si="25"/>
        <v>100</v>
      </c>
      <c r="T126" s="3" t="str">
        <f t="shared" si="23"/>
        <v>US</v>
      </c>
      <c r="U126" s="3">
        <f t="shared" si="23"/>
        <v>0</v>
      </c>
      <c r="V126" s="13">
        <v>100</v>
      </c>
      <c r="W126" s="19">
        <f t="shared" si="26"/>
        <v>100</v>
      </c>
      <c r="X126" s="19">
        <f t="shared" si="26"/>
        <v>100</v>
      </c>
      <c r="Y126" s="19">
        <f t="shared" si="26"/>
        <v>100</v>
      </c>
      <c r="AC126" s="33">
        <f t="shared" si="13"/>
        <v>24</v>
      </c>
      <c r="AD126" s="3" t="str">
        <f t="shared" si="14"/>
        <v>US</v>
      </c>
      <c r="AE126" s="3">
        <f t="shared" si="19"/>
        <v>0</v>
      </c>
      <c r="AF126" s="13">
        <v>100</v>
      </c>
      <c r="AG126" s="19">
        <f t="shared" si="27"/>
        <v>100</v>
      </c>
      <c r="AH126" s="19">
        <f t="shared" si="27"/>
        <v>100</v>
      </c>
      <c r="AI126" s="19">
        <f t="shared" si="27"/>
        <v>100</v>
      </c>
    </row>
    <row r="127" spans="1:35" outlineLevel="1" x14ac:dyDescent="0.25">
      <c r="A127">
        <f t="shared" si="15"/>
        <v>25</v>
      </c>
      <c r="B127" s="3" t="str">
        <f t="shared" si="21"/>
        <v>US</v>
      </c>
      <c r="C127" s="3">
        <f t="shared" si="21"/>
        <v>0</v>
      </c>
      <c r="D127" s="13">
        <v>100</v>
      </c>
      <c r="E127" s="19">
        <f t="shared" si="24"/>
        <v>100</v>
      </c>
      <c r="F127" s="19">
        <f t="shared" si="24"/>
        <v>100</v>
      </c>
      <c r="G127" s="19">
        <f t="shared" si="24"/>
        <v>100</v>
      </c>
      <c r="K127" s="3" t="str">
        <f t="shared" si="22"/>
        <v>US</v>
      </c>
      <c r="L127" s="3">
        <f t="shared" si="22"/>
        <v>0</v>
      </c>
      <c r="M127" s="13">
        <v>100</v>
      </c>
      <c r="N127" s="19">
        <f t="shared" si="25"/>
        <v>100</v>
      </c>
      <c r="O127" s="19">
        <f t="shared" si="25"/>
        <v>100</v>
      </c>
      <c r="P127" s="19">
        <f t="shared" si="25"/>
        <v>100</v>
      </c>
      <c r="T127" s="3" t="str">
        <f t="shared" si="23"/>
        <v>US</v>
      </c>
      <c r="U127" s="3">
        <f t="shared" si="23"/>
        <v>0</v>
      </c>
      <c r="V127" s="13">
        <v>100</v>
      </c>
      <c r="W127" s="19">
        <f t="shared" si="26"/>
        <v>100</v>
      </c>
      <c r="X127" s="19">
        <f t="shared" si="26"/>
        <v>100</v>
      </c>
      <c r="Y127" s="19">
        <f t="shared" si="26"/>
        <v>100</v>
      </c>
      <c r="AC127" s="33">
        <f t="shared" si="13"/>
        <v>25</v>
      </c>
      <c r="AD127" s="3" t="str">
        <f t="shared" si="14"/>
        <v>US</v>
      </c>
      <c r="AE127" s="3">
        <f t="shared" si="19"/>
        <v>0</v>
      </c>
      <c r="AF127" s="13">
        <v>100</v>
      </c>
      <c r="AG127" s="19">
        <f t="shared" si="27"/>
        <v>100</v>
      </c>
      <c r="AH127" s="19">
        <f t="shared" si="27"/>
        <v>100</v>
      </c>
      <c r="AI127" s="19">
        <f t="shared" si="27"/>
        <v>100</v>
      </c>
    </row>
    <row r="128" spans="1:35" outlineLevel="1" x14ac:dyDescent="0.25">
      <c r="A128">
        <f t="shared" si="15"/>
        <v>26</v>
      </c>
      <c r="B128" s="3" t="str">
        <f t="shared" si="21"/>
        <v>US</v>
      </c>
      <c r="C128" s="3">
        <f t="shared" si="21"/>
        <v>0</v>
      </c>
      <c r="D128" s="13">
        <v>100</v>
      </c>
      <c r="E128" s="19">
        <f t="shared" si="24"/>
        <v>100</v>
      </c>
      <c r="F128" s="19">
        <f t="shared" si="24"/>
        <v>100</v>
      </c>
      <c r="G128" s="19">
        <f t="shared" si="24"/>
        <v>100</v>
      </c>
      <c r="K128" s="3" t="str">
        <f t="shared" si="22"/>
        <v>US</v>
      </c>
      <c r="L128" s="3">
        <f t="shared" si="22"/>
        <v>0</v>
      </c>
      <c r="M128" s="13">
        <v>100</v>
      </c>
      <c r="N128" s="19">
        <f t="shared" si="25"/>
        <v>100</v>
      </c>
      <c r="O128" s="19">
        <f t="shared" si="25"/>
        <v>100</v>
      </c>
      <c r="P128" s="19">
        <f t="shared" si="25"/>
        <v>100</v>
      </c>
      <c r="T128" s="3" t="str">
        <f t="shared" si="23"/>
        <v>US</v>
      </c>
      <c r="U128" s="3">
        <f t="shared" si="23"/>
        <v>0</v>
      </c>
      <c r="V128" s="13">
        <v>100</v>
      </c>
      <c r="W128" s="19">
        <f t="shared" si="26"/>
        <v>100</v>
      </c>
      <c r="X128" s="19">
        <f t="shared" si="26"/>
        <v>100</v>
      </c>
      <c r="Y128" s="19">
        <f t="shared" si="26"/>
        <v>100</v>
      </c>
      <c r="AC128" s="33">
        <f t="shared" si="13"/>
        <v>26</v>
      </c>
      <c r="AD128" s="3" t="str">
        <f t="shared" si="14"/>
        <v>US</v>
      </c>
      <c r="AE128" s="3">
        <f t="shared" si="19"/>
        <v>0</v>
      </c>
      <c r="AF128" s="13">
        <v>100</v>
      </c>
      <c r="AG128" s="19">
        <f t="shared" si="27"/>
        <v>100</v>
      </c>
      <c r="AH128" s="19">
        <f t="shared" si="27"/>
        <v>100</v>
      </c>
      <c r="AI128" s="19">
        <f t="shared" si="27"/>
        <v>100</v>
      </c>
    </row>
    <row r="129" spans="1:35" outlineLevel="1" x14ac:dyDescent="0.25">
      <c r="A129">
        <f t="shared" si="15"/>
        <v>27</v>
      </c>
      <c r="B129" s="3" t="str">
        <f t="shared" si="21"/>
        <v>US</v>
      </c>
      <c r="C129" s="3">
        <f t="shared" si="21"/>
        <v>0</v>
      </c>
      <c r="D129" s="13">
        <v>100</v>
      </c>
      <c r="E129" s="19">
        <f t="shared" si="24"/>
        <v>100</v>
      </c>
      <c r="F129" s="19">
        <f t="shared" si="24"/>
        <v>100</v>
      </c>
      <c r="G129" s="19">
        <f t="shared" si="24"/>
        <v>100</v>
      </c>
      <c r="K129" s="3" t="str">
        <f t="shared" si="22"/>
        <v>US</v>
      </c>
      <c r="L129" s="3">
        <f t="shared" si="22"/>
        <v>0</v>
      </c>
      <c r="M129" s="13">
        <v>100</v>
      </c>
      <c r="N129" s="19">
        <f t="shared" si="25"/>
        <v>100</v>
      </c>
      <c r="O129" s="19">
        <f t="shared" si="25"/>
        <v>100</v>
      </c>
      <c r="P129" s="19">
        <f t="shared" si="25"/>
        <v>100</v>
      </c>
      <c r="T129" s="3" t="str">
        <f t="shared" si="23"/>
        <v>US</v>
      </c>
      <c r="U129" s="3">
        <f t="shared" si="23"/>
        <v>0</v>
      </c>
      <c r="V129" s="13">
        <v>100</v>
      </c>
      <c r="W129" s="19">
        <f t="shared" si="26"/>
        <v>100</v>
      </c>
      <c r="X129" s="19">
        <f t="shared" si="26"/>
        <v>100</v>
      </c>
      <c r="Y129" s="19">
        <f t="shared" si="26"/>
        <v>100</v>
      </c>
      <c r="AC129" s="33">
        <f t="shared" si="13"/>
        <v>27</v>
      </c>
      <c r="AD129" s="3" t="str">
        <f t="shared" si="14"/>
        <v>US</v>
      </c>
      <c r="AE129" s="3">
        <f t="shared" si="19"/>
        <v>0</v>
      </c>
      <c r="AF129" s="13">
        <v>100</v>
      </c>
      <c r="AG129" s="19">
        <f t="shared" si="27"/>
        <v>100</v>
      </c>
      <c r="AH129" s="19">
        <f t="shared" si="27"/>
        <v>100</v>
      </c>
      <c r="AI129" s="19">
        <f t="shared" si="27"/>
        <v>100</v>
      </c>
    </row>
    <row r="130" spans="1:35" outlineLevel="1" x14ac:dyDescent="0.25">
      <c r="A130">
        <f t="shared" si="15"/>
        <v>28</v>
      </c>
      <c r="B130" s="3" t="str">
        <f t="shared" si="21"/>
        <v>US</v>
      </c>
      <c r="C130" s="3">
        <f t="shared" si="21"/>
        <v>0</v>
      </c>
      <c r="D130" s="13">
        <v>100</v>
      </c>
      <c r="E130" s="19">
        <f t="shared" si="24"/>
        <v>100</v>
      </c>
      <c r="F130" s="19">
        <f t="shared" si="24"/>
        <v>100</v>
      </c>
      <c r="G130" s="19">
        <f t="shared" si="24"/>
        <v>100</v>
      </c>
      <c r="K130" s="3" t="str">
        <f t="shared" si="22"/>
        <v>US</v>
      </c>
      <c r="L130" s="3">
        <f t="shared" si="22"/>
        <v>0</v>
      </c>
      <c r="M130" s="13">
        <v>100</v>
      </c>
      <c r="N130" s="19">
        <f t="shared" si="25"/>
        <v>100</v>
      </c>
      <c r="O130" s="19">
        <f t="shared" si="25"/>
        <v>100</v>
      </c>
      <c r="P130" s="19">
        <f t="shared" si="25"/>
        <v>100</v>
      </c>
      <c r="T130" s="3" t="str">
        <f t="shared" si="23"/>
        <v>US</v>
      </c>
      <c r="U130" s="3">
        <f t="shared" si="23"/>
        <v>0</v>
      </c>
      <c r="V130" s="13">
        <v>100</v>
      </c>
      <c r="W130" s="19">
        <f t="shared" si="26"/>
        <v>100</v>
      </c>
      <c r="X130" s="19">
        <f t="shared" si="26"/>
        <v>100</v>
      </c>
      <c r="Y130" s="19">
        <f t="shared" si="26"/>
        <v>100</v>
      </c>
      <c r="AC130" s="33">
        <f t="shared" si="13"/>
        <v>28</v>
      </c>
      <c r="AD130" s="3" t="str">
        <f t="shared" si="14"/>
        <v>US</v>
      </c>
      <c r="AE130" s="3">
        <f t="shared" si="19"/>
        <v>0</v>
      </c>
      <c r="AF130" s="13">
        <v>100</v>
      </c>
      <c r="AG130" s="19">
        <f t="shared" si="27"/>
        <v>100</v>
      </c>
      <c r="AH130" s="19">
        <f t="shared" si="27"/>
        <v>100</v>
      </c>
      <c r="AI130" s="19">
        <f t="shared" si="27"/>
        <v>100</v>
      </c>
    </row>
    <row r="131" spans="1:35" outlineLevel="1" x14ac:dyDescent="0.25">
      <c r="A131">
        <f t="shared" si="15"/>
        <v>29</v>
      </c>
      <c r="B131" s="3" t="str">
        <f t="shared" si="21"/>
        <v>US</v>
      </c>
      <c r="C131" s="3">
        <f t="shared" si="21"/>
        <v>0</v>
      </c>
      <c r="D131" s="13">
        <v>100</v>
      </c>
      <c r="E131" s="19">
        <f t="shared" si="24"/>
        <v>100</v>
      </c>
      <c r="F131" s="19">
        <f t="shared" si="24"/>
        <v>100</v>
      </c>
      <c r="G131" s="19">
        <f t="shared" si="24"/>
        <v>100</v>
      </c>
      <c r="K131" s="3" t="str">
        <f t="shared" si="22"/>
        <v>US</v>
      </c>
      <c r="L131" s="3">
        <f t="shared" si="22"/>
        <v>0</v>
      </c>
      <c r="M131" s="13">
        <v>100</v>
      </c>
      <c r="N131" s="19">
        <f t="shared" si="25"/>
        <v>100</v>
      </c>
      <c r="O131" s="19">
        <f t="shared" si="25"/>
        <v>100</v>
      </c>
      <c r="P131" s="19">
        <f t="shared" si="25"/>
        <v>100</v>
      </c>
      <c r="T131" s="3" t="str">
        <f t="shared" si="23"/>
        <v>US</v>
      </c>
      <c r="U131" s="3">
        <f t="shared" si="23"/>
        <v>0</v>
      </c>
      <c r="V131" s="13">
        <v>100</v>
      </c>
      <c r="W131" s="19">
        <f t="shared" si="26"/>
        <v>100</v>
      </c>
      <c r="X131" s="19">
        <f t="shared" si="26"/>
        <v>100</v>
      </c>
      <c r="Y131" s="19">
        <f t="shared" si="26"/>
        <v>100</v>
      </c>
      <c r="AC131" s="33">
        <f t="shared" si="13"/>
        <v>29</v>
      </c>
      <c r="AD131" s="3" t="str">
        <f t="shared" si="14"/>
        <v>US</v>
      </c>
      <c r="AE131" s="3">
        <f t="shared" si="19"/>
        <v>0</v>
      </c>
      <c r="AF131" s="13">
        <v>100</v>
      </c>
      <c r="AG131" s="19">
        <f t="shared" si="27"/>
        <v>100</v>
      </c>
      <c r="AH131" s="19">
        <f t="shared" si="27"/>
        <v>100</v>
      </c>
      <c r="AI131" s="19">
        <f t="shared" si="27"/>
        <v>100</v>
      </c>
    </row>
    <row r="132" spans="1:35" outlineLevel="1" x14ac:dyDescent="0.25">
      <c r="A132">
        <f t="shared" si="15"/>
        <v>30</v>
      </c>
      <c r="B132" s="3" t="str">
        <f t="shared" si="21"/>
        <v>US</v>
      </c>
      <c r="C132" s="3">
        <f t="shared" si="21"/>
        <v>0</v>
      </c>
      <c r="D132" s="13">
        <v>100</v>
      </c>
      <c r="E132" s="19">
        <f t="shared" si="24"/>
        <v>100</v>
      </c>
      <c r="F132" s="19">
        <f t="shared" si="24"/>
        <v>100</v>
      </c>
      <c r="G132" s="19">
        <f t="shared" si="24"/>
        <v>100</v>
      </c>
      <c r="K132" s="3" t="str">
        <f t="shared" si="22"/>
        <v>US</v>
      </c>
      <c r="L132" s="3">
        <f t="shared" si="22"/>
        <v>0</v>
      </c>
      <c r="M132" s="13">
        <v>100</v>
      </c>
      <c r="N132" s="19">
        <f t="shared" si="25"/>
        <v>100</v>
      </c>
      <c r="O132" s="19">
        <f t="shared" si="25"/>
        <v>100</v>
      </c>
      <c r="P132" s="19">
        <f t="shared" si="25"/>
        <v>100</v>
      </c>
      <c r="T132" s="3" t="str">
        <f t="shared" si="23"/>
        <v>US</v>
      </c>
      <c r="U132" s="3">
        <f t="shared" si="23"/>
        <v>0</v>
      </c>
      <c r="V132" s="13">
        <v>100</v>
      </c>
      <c r="W132" s="19">
        <f t="shared" si="26"/>
        <v>100</v>
      </c>
      <c r="X132" s="19">
        <f t="shared" si="26"/>
        <v>100</v>
      </c>
      <c r="Y132" s="19">
        <f t="shared" si="26"/>
        <v>100</v>
      </c>
      <c r="AC132" s="33">
        <f t="shared" si="13"/>
        <v>30</v>
      </c>
      <c r="AD132" s="3" t="str">
        <f t="shared" si="14"/>
        <v>US</v>
      </c>
      <c r="AE132" s="3">
        <f t="shared" si="19"/>
        <v>0</v>
      </c>
      <c r="AF132" s="13">
        <v>100</v>
      </c>
      <c r="AG132" s="19">
        <f t="shared" si="27"/>
        <v>100</v>
      </c>
      <c r="AH132" s="19">
        <f t="shared" si="27"/>
        <v>100</v>
      </c>
      <c r="AI132" s="19">
        <f t="shared" si="27"/>
        <v>100</v>
      </c>
    </row>
    <row r="133" spans="1:35" outlineLevel="1" x14ac:dyDescent="0.25">
      <c r="A133">
        <f t="shared" si="15"/>
        <v>31</v>
      </c>
      <c r="B133" s="3" t="str">
        <f t="shared" si="21"/>
        <v>UK</v>
      </c>
      <c r="C133" s="3" t="str">
        <f t="shared" si="21"/>
        <v>Off</v>
      </c>
      <c r="D133" s="13">
        <v>100</v>
      </c>
      <c r="E133" s="19">
        <f t="shared" si="24"/>
        <v>101.2</v>
      </c>
      <c r="F133" s="19">
        <f t="shared" si="24"/>
        <v>102.212</v>
      </c>
      <c r="G133" s="19">
        <f t="shared" si="24"/>
        <v>103.54075599999999</v>
      </c>
      <c r="K133" s="3" t="str">
        <f t="shared" si="22"/>
        <v>UK</v>
      </c>
      <c r="L133" s="3" t="str">
        <f t="shared" si="22"/>
        <v>Off</v>
      </c>
      <c r="M133" s="13">
        <v>100</v>
      </c>
      <c r="N133" s="19">
        <f t="shared" si="25"/>
        <v>101.2</v>
      </c>
      <c r="O133" s="19">
        <f t="shared" si="25"/>
        <v>102.212</v>
      </c>
      <c r="P133" s="19">
        <f t="shared" si="25"/>
        <v>103.54075599999999</v>
      </c>
      <c r="T133" s="3" t="str">
        <f t="shared" si="23"/>
        <v>UK</v>
      </c>
      <c r="U133" s="3" t="str">
        <f t="shared" si="23"/>
        <v>Off</v>
      </c>
      <c r="V133" s="13">
        <v>100</v>
      </c>
      <c r="W133" s="19">
        <f t="shared" si="26"/>
        <v>101.2</v>
      </c>
      <c r="X133" s="19">
        <f t="shared" si="26"/>
        <v>102.212</v>
      </c>
      <c r="Y133" s="19">
        <f t="shared" si="26"/>
        <v>103.54075599999999</v>
      </c>
      <c r="AC133" s="33">
        <f t="shared" si="13"/>
        <v>31</v>
      </c>
      <c r="AD133" s="3" t="str">
        <f t="shared" si="14"/>
        <v>UK</v>
      </c>
      <c r="AE133" s="3" t="str">
        <f t="shared" si="19"/>
        <v>Off</v>
      </c>
      <c r="AF133" s="13">
        <v>100</v>
      </c>
      <c r="AG133" s="19">
        <f t="shared" si="27"/>
        <v>101.2</v>
      </c>
      <c r="AH133" s="19">
        <f t="shared" si="27"/>
        <v>102.212</v>
      </c>
      <c r="AI133" s="19">
        <f t="shared" si="27"/>
        <v>103.54075599999999</v>
      </c>
    </row>
    <row r="134" spans="1:35" outlineLevel="1" x14ac:dyDescent="0.25">
      <c r="A134">
        <f t="shared" si="15"/>
        <v>32</v>
      </c>
      <c r="B134" s="3" t="str">
        <f t="shared" si="21"/>
        <v>UK</v>
      </c>
      <c r="C134" s="3" t="str">
        <f t="shared" si="21"/>
        <v>Ret</v>
      </c>
      <c r="D134" s="13">
        <v>100</v>
      </c>
      <c r="E134" s="19">
        <f t="shared" si="24"/>
        <v>101.8</v>
      </c>
      <c r="F134" s="19">
        <f t="shared" si="24"/>
        <v>103.73419999999999</v>
      </c>
      <c r="G134" s="19">
        <f t="shared" si="24"/>
        <v>105.91261819999998</v>
      </c>
      <c r="K134" s="3" t="str">
        <f t="shared" si="22"/>
        <v>UK</v>
      </c>
      <c r="L134" s="3" t="str">
        <f t="shared" si="22"/>
        <v>Ret</v>
      </c>
      <c r="M134" s="13">
        <v>100</v>
      </c>
      <c r="N134" s="19">
        <f t="shared" si="25"/>
        <v>101.8</v>
      </c>
      <c r="O134" s="19">
        <f t="shared" si="25"/>
        <v>103.73419999999999</v>
      </c>
      <c r="P134" s="19">
        <f t="shared" si="25"/>
        <v>105.91261819999998</v>
      </c>
      <c r="T134" s="3" t="str">
        <f t="shared" si="23"/>
        <v>UK</v>
      </c>
      <c r="U134" s="3" t="str">
        <f t="shared" si="23"/>
        <v>Ret</v>
      </c>
      <c r="V134" s="13">
        <v>100</v>
      </c>
      <c r="W134" s="19">
        <f t="shared" si="26"/>
        <v>101.8</v>
      </c>
      <c r="X134" s="19">
        <f t="shared" si="26"/>
        <v>103.73419999999999</v>
      </c>
      <c r="Y134" s="19">
        <f t="shared" si="26"/>
        <v>105.91261819999998</v>
      </c>
      <c r="AC134" s="33">
        <f t="shared" si="13"/>
        <v>32</v>
      </c>
      <c r="AD134" s="3" t="str">
        <f t="shared" ref="AD134:AD165" si="28">+AD38</f>
        <v>UK</v>
      </c>
      <c r="AE134" s="3" t="str">
        <f t="shared" si="19"/>
        <v>Ret</v>
      </c>
      <c r="AF134" s="13">
        <v>100</v>
      </c>
      <c r="AG134" s="19">
        <f t="shared" si="27"/>
        <v>101.8</v>
      </c>
      <c r="AH134" s="19">
        <f t="shared" si="27"/>
        <v>103.73419999999999</v>
      </c>
      <c r="AI134" s="19">
        <f t="shared" si="27"/>
        <v>105.91261819999998</v>
      </c>
    </row>
    <row r="135" spans="1:35" outlineLevel="1" x14ac:dyDescent="0.25">
      <c r="A135">
        <f t="shared" ref="A135:A166" si="29">+A39</f>
        <v>33</v>
      </c>
      <c r="B135" s="3" t="str">
        <f t="shared" si="21"/>
        <v>UK</v>
      </c>
      <c r="C135" s="3" t="str">
        <f t="shared" si="21"/>
        <v>Res</v>
      </c>
      <c r="D135" s="13">
        <v>100</v>
      </c>
      <c r="E135" s="19">
        <f t="shared" si="24"/>
        <v>103.89999999999999</v>
      </c>
      <c r="F135" s="19">
        <f t="shared" si="24"/>
        <v>107.6404</v>
      </c>
      <c r="G135" s="19">
        <f t="shared" si="24"/>
        <v>111.30017360000001</v>
      </c>
      <c r="K135" s="3" t="str">
        <f t="shared" si="22"/>
        <v>UK</v>
      </c>
      <c r="L135" s="3" t="str">
        <f t="shared" si="22"/>
        <v>Res</v>
      </c>
      <c r="M135" s="13">
        <v>100</v>
      </c>
      <c r="N135" s="19">
        <f t="shared" si="25"/>
        <v>103.89999999999999</v>
      </c>
      <c r="O135" s="19">
        <f t="shared" si="25"/>
        <v>107.6404</v>
      </c>
      <c r="P135" s="19">
        <f t="shared" si="25"/>
        <v>111.30017360000001</v>
      </c>
      <c r="T135" s="3" t="str">
        <f t="shared" si="23"/>
        <v>UK</v>
      </c>
      <c r="U135" s="3" t="str">
        <f t="shared" si="23"/>
        <v>Res</v>
      </c>
      <c r="V135" s="13">
        <v>100</v>
      </c>
      <c r="W135" s="19">
        <f t="shared" si="26"/>
        <v>103.89999999999999</v>
      </c>
      <c r="X135" s="19">
        <f t="shared" si="26"/>
        <v>107.6404</v>
      </c>
      <c r="Y135" s="19">
        <f t="shared" si="26"/>
        <v>111.30017360000001</v>
      </c>
      <c r="AC135" s="33">
        <f t="shared" si="13"/>
        <v>33</v>
      </c>
      <c r="AD135" s="3" t="str">
        <f t="shared" si="28"/>
        <v>UK</v>
      </c>
      <c r="AE135" s="3" t="str">
        <f t="shared" ref="AE135:AE166" si="30">+AE39</f>
        <v>Res</v>
      </c>
      <c r="AF135" s="13">
        <v>100</v>
      </c>
      <c r="AG135" s="19">
        <f t="shared" si="27"/>
        <v>103.89999999999999</v>
      </c>
      <c r="AH135" s="19">
        <f t="shared" si="27"/>
        <v>107.6404</v>
      </c>
      <c r="AI135" s="19">
        <f t="shared" si="27"/>
        <v>111.30017360000001</v>
      </c>
    </row>
    <row r="136" spans="1:35" outlineLevel="1" x14ac:dyDescent="0.25">
      <c r="A136">
        <f t="shared" si="29"/>
        <v>34</v>
      </c>
      <c r="B136" s="3" t="str">
        <f t="shared" si="21"/>
        <v>UK</v>
      </c>
      <c r="C136" s="3" t="str">
        <f t="shared" si="21"/>
        <v>Ind</v>
      </c>
      <c r="D136" s="13">
        <v>100</v>
      </c>
      <c r="E136" s="19">
        <f t="shared" si="24"/>
        <v>103.60000000000001</v>
      </c>
      <c r="F136" s="19">
        <f t="shared" si="24"/>
        <v>107.0188</v>
      </c>
      <c r="G136" s="19">
        <f t="shared" si="24"/>
        <v>110.55042039999999</v>
      </c>
      <c r="K136" s="3" t="str">
        <f t="shared" si="22"/>
        <v>UK</v>
      </c>
      <c r="L136" s="3" t="str">
        <f t="shared" si="22"/>
        <v>Ind</v>
      </c>
      <c r="M136" s="13">
        <v>100</v>
      </c>
      <c r="N136" s="19">
        <f t="shared" si="25"/>
        <v>103.60000000000001</v>
      </c>
      <c r="O136" s="19">
        <f t="shared" si="25"/>
        <v>107.0188</v>
      </c>
      <c r="P136" s="19">
        <f t="shared" si="25"/>
        <v>110.55042039999999</v>
      </c>
      <c r="T136" s="3" t="str">
        <f t="shared" si="23"/>
        <v>UK</v>
      </c>
      <c r="U136" s="3" t="str">
        <f t="shared" si="23"/>
        <v>Ind</v>
      </c>
      <c r="V136" s="13">
        <v>100</v>
      </c>
      <c r="W136" s="19">
        <f t="shared" si="26"/>
        <v>103.60000000000001</v>
      </c>
      <c r="X136" s="19">
        <f t="shared" si="26"/>
        <v>107.0188</v>
      </c>
      <c r="Y136" s="19">
        <f t="shared" si="26"/>
        <v>110.55042039999999</v>
      </c>
      <c r="AC136" s="33">
        <f t="shared" si="13"/>
        <v>34</v>
      </c>
      <c r="AD136" s="3" t="str">
        <f t="shared" si="28"/>
        <v>UK</v>
      </c>
      <c r="AE136" s="3" t="str">
        <f t="shared" si="30"/>
        <v>Ind</v>
      </c>
      <c r="AF136" s="13">
        <v>100</v>
      </c>
      <c r="AG136" s="19">
        <f t="shared" si="27"/>
        <v>103.60000000000001</v>
      </c>
      <c r="AH136" s="19">
        <f t="shared" si="27"/>
        <v>107.0188</v>
      </c>
      <c r="AI136" s="19">
        <f t="shared" si="27"/>
        <v>110.55042039999999</v>
      </c>
    </row>
    <row r="137" spans="1:35" outlineLevel="1" x14ac:dyDescent="0.25">
      <c r="A137">
        <f t="shared" si="29"/>
        <v>35</v>
      </c>
      <c r="B137" s="3" t="str">
        <f t="shared" si="21"/>
        <v>UK</v>
      </c>
      <c r="C137" s="3" t="str">
        <f t="shared" si="21"/>
        <v>Student Housing</v>
      </c>
      <c r="D137" s="13">
        <v>100</v>
      </c>
      <c r="E137" s="19">
        <f t="shared" si="24"/>
        <v>104</v>
      </c>
      <c r="F137" s="19">
        <f t="shared" si="24"/>
        <v>107.12</v>
      </c>
      <c r="G137" s="19">
        <f t="shared" si="24"/>
        <v>109.798</v>
      </c>
      <c r="K137" s="3" t="str">
        <f t="shared" si="22"/>
        <v>UK</v>
      </c>
      <c r="L137" s="3" t="str">
        <f t="shared" si="22"/>
        <v>Student Housing</v>
      </c>
      <c r="M137" s="13">
        <v>100</v>
      </c>
      <c r="N137" s="19">
        <f t="shared" si="25"/>
        <v>104</v>
      </c>
      <c r="O137" s="19">
        <f t="shared" si="25"/>
        <v>107.12</v>
      </c>
      <c r="P137" s="19">
        <f t="shared" si="25"/>
        <v>109.798</v>
      </c>
      <c r="T137" s="3" t="str">
        <f t="shared" si="23"/>
        <v>UK</v>
      </c>
      <c r="U137" s="3" t="str">
        <f t="shared" si="23"/>
        <v>Student Housing</v>
      </c>
      <c r="V137" s="13">
        <v>100</v>
      </c>
      <c r="W137" s="19">
        <f t="shared" si="26"/>
        <v>104</v>
      </c>
      <c r="X137" s="19">
        <f t="shared" si="26"/>
        <v>107.12</v>
      </c>
      <c r="Y137" s="19">
        <f t="shared" si="26"/>
        <v>109.798</v>
      </c>
      <c r="AC137" s="33">
        <f t="shared" si="13"/>
        <v>35</v>
      </c>
      <c r="AD137" s="3" t="str">
        <f t="shared" si="28"/>
        <v>UK</v>
      </c>
      <c r="AE137" s="3" t="str">
        <f t="shared" si="30"/>
        <v>Student Housing</v>
      </c>
      <c r="AF137" s="13">
        <v>100</v>
      </c>
      <c r="AG137" s="19">
        <f t="shared" si="27"/>
        <v>104</v>
      </c>
      <c r="AH137" s="19">
        <f t="shared" si="27"/>
        <v>107.12</v>
      </c>
      <c r="AI137" s="19">
        <f t="shared" si="27"/>
        <v>109.798</v>
      </c>
    </row>
    <row r="138" spans="1:35" outlineLevel="1" x14ac:dyDescent="0.25">
      <c r="A138">
        <f t="shared" si="29"/>
        <v>36</v>
      </c>
      <c r="B138" s="3" t="str">
        <f t="shared" si="21"/>
        <v>UK</v>
      </c>
      <c r="C138" s="3" t="str">
        <f t="shared" si="21"/>
        <v>Life Science</v>
      </c>
      <c r="D138" s="13">
        <v>100</v>
      </c>
      <c r="E138" s="19">
        <f t="shared" si="24"/>
        <v>100</v>
      </c>
      <c r="F138" s="19">
        <f t="shared" si="24"/>
        <v>101</v>
      </c>
      <c r="G138" s="19">
        <f t="shared" si="24"/>
        <v>102.01</v>
      </c>
      <c r="K138" s="3" t="str">
        <f t="shared" si="22"/>
        <v>UK</v>
      </c>
      <c r="L138" s="3" t="str">
        <f t="shared" si="22"/>
        <v>Life Science</v>
      </c>
      <c r="M138" s="13">
        <v>100</v>
      </c>
      <c r="N138" s="19">
        <f t="shared" si="25"/>
        <v>100</v>
      </c>
      <c r="O138" s="19">
        <f t="shared" si="25"/>
        <v>101</v>
      </c>
      <c r="P138" s="19">
        <f t="shared" si="25"/>
        <v>102.01</v>
      </c>
      <c r="T138" s="3" t="str">
        <f t="shared" si="23"/>
        <v>UK</v>
      </c>
      <c r="U138" s="3" t="str">
        <f t="shared" si="23"/>
        <v>Life Science</v>
      </c>
      <c r="V138" s="13">
        <v>100</v>
      </c>
      <c r="W138" s="19">
        <f t="shared" si="26"/>
        <v>100</v>
      </c>
      <c r="X138" s="19">
        <f t="shared" si="26"/>
        <v>101</v>
      </c>
      <c r="Y138" s="19">
        <f t="shared" si="26"/>
        <v>102.01</v>
      </c>
      <c r="AC138" s="33">
        <f t="shared" si="13"/>
        <v>36</v>
      </c>
      <c r="AD138" s="3" t="str">
        <f t="shared" si="28"/>
        <v>UK</v>
      </c>
      <c r="AE138" s="3" t="str">
        <f t="shared" si="30"/>
        <v>Life Science</v>
      </c>
      <c r="AF138" s="13">
        <v>100</v>
      </c>
      <c r="AG138" s="19">
        <f t="shared" si="27"/>
        <v>100</v>
      </c>
      <c r="AH138" s="19">
        <f t="shared" si="27"/>
        <v>101</v>
      </c>
      <c r="AI138" s="19">
        <f t="shared" si="27"/>
        <v>102.01</v>
      </c>
    </row>
    <row r="139" spans="1:35" outlineLevel="1" x14ac:dyDescent="0.25">
      <c r="A139">
        <f t="shared" si="29"/>
        <v>37</v>
      </c>
      <c r="B139" s="3" t="str">
        <f t="shared" si="21"/>
        <v>UK</v>
      </c>
      <c r="C139" s="3" t="str">
        <f t="shared" si="21"/>
        <v>Self Storage</v>
      </c>
      <c r="D139" s="13">
        <v>100</v>
      </c>
      <c r="E139" s="19">
        <f t="shared" si="24"/>
        <v>102</v>
      </c>
      <c r="F139" s="19">
        <f t="shared" si="24"/>
        <v>104.55</v>
      </c>
      <c r="G139" s="19">
        <f t="shared" si="24"/>
        <v>107.16374999999999</v>
      </c>
      <c r="K139" s="3" t="str">
        <f t="shared" si="22"/>
        <v>UK</v>
      </c>
      <c r="L139" s="3" t="str">
        <f t="shared" si="22"/>
        <v>Self Storage</v>
      </c>
      <c r="M139" s="13">
        <v>100</v>
      </c>
      <c r="N139" s="19">
        <f t="shared" si="25"/>
        <v>102</v>
      </c>
      <c r="O139" s="19">
        <f t="shared" si="25"/>
        <v>104.55</v>
      </c>
      <c r="P139" s="19">
        <f t="shared" si="25"/>
        <v>107.16374999999999</v>
      </c>
      <c r="T139" s="3" t="str">
        <f t="shared" si="23"/>
        <v>UK</v>
      </c>
      <c r="U139" s="3" t="str">
        <f t="shared" si="23"/>
        <v>Self Storage</v>
      </c>
      <c r="V139" s="13">
        <v>100</v>
      </c>
      <c r="W139" s="19">
        <f t="shared" si="26"/>
        <v>102</v>
      </c>
      <c r="X139" s="19">
        <f t="shared" si="26"/>
        <v>104.55</v>
      </c>
      <c r="Y139" s="19">
        <f t="shared" si="26"/>
        <v>107.16374999999999</v>
      </c>
      <c r="AC139" s="33">
        <f t="shared" si="13"/>
        <v>37</v>
      </c>
      <c r="AD139" s="3" t="str">
        <f t="shared" si="28"/>
        <v>UK</v>
      </c>
      <c r="AE139" s="3" t="str">
        <f t="shared" si="30"/>
        <v>Self Storage</v>
      </c>
      <c r="AF139" s="13">
        <v>100</v>
      </c>
      <c r="AG139" s="19">
        <f t="shared" si="27"/>
        <v>102</v>
      </c>
      <c r="AH139" s="19">
        <f t="shared" si="27"/>
        <v>104.55</v>
      </c>
      <c r="AI139" s="19">
        <f t="shared" si="27"/>
        <v>107.16374999999999</v>
      </c>
    </row>
    <row r="140" spans="1:35" outlineLevel="1" x14ac:dyDescent="0.25">
      <c r="A140">
        <f t="shared" si="29"/>
        <v>38</v>
      </c>
      <c r="B140" s="3" t="str">
        <f t="shared" si="21"/>
        <v>UK</v>
      </c>
      <c r="C140" s="3" t="str">
        <f t="shared" si="21"/>
        <v>Healthcare</v>
      </c>
      <c r="D140" s="13">
        <v>100</v>
      </c>
      <c r="E140" s="19">
        <f t="shared" si="24"/>
        <v>102.49999999999999</v>
      </c>
      <c r="F140" s="19">
        <f t="shared" si="24"/>
        <v>105.06249999999997</v>
      </c>
      <c r="G140" s="19">
        <f t="shared" si="24"/>
        <v>107.58399999999997</v>
      </c>
      <c r="K140" s="3" t="str">
        <f t="shared" si="22"/>
        <v>UK</v>
      </c>
      <c r="L140" s="3" t="str">
        <f t="shared" si="22"/>
        <v>Healthcare</v>
      </c>
      <c r="M140" s="13">
        <v>100</v>
      </c>
      <c r="N140" s="19">
        <f t="shared" si="25"/>
        <v>102.49999999999999</v>
      </c>
      <c r="O140" s="19">
        <f t="shared" si="25"/>
        <v>105.06249999999997</v>
      </c>
      <c r="P140" s="19">
        <f t="shared" si="25"/>
        <v>107.58399999999997</v>
      </c>
      <c r="T140" s="3" t="str">
        <f t="shared" si="23"/>
        <v>UK</v>
      </c>
      <c r="U140" s="3" t="str">
        <f t="shared" si="23"/>
        <v>Healthcare</v>
      </c>
      <c r="V140" s="13">
        <v>100</v>
      </c>
      <c r="W140" s="19">
        <f t="shared" si="26"/>
        <v>102.49999999999999</v>
      </c>
      <c r="X140" s="19">
        <f t="shared" si="26"/>
        <v>105.06249999999997</v>
      </c>
      <c r="Y140" s="19">
        <f t="shared" si="26"/>
        <v>107.58399999999997</v>
      </c>
      <c r="AC140" s="33">
        <f t="shared" si="13"/>
        <v>38</v>
      </c>
      <c r="AD140" s="3" t="str">
        <f t="shared" si="28"/>
        <v>UK</v>
      </c>
      <c r="AE140" s="3" t="str">
        <f t="shared" si="30"/>
        <v>Healthcare</v>
      </c>
      <c r="AF140" s="13">
        <v>100</v>
      </c>
      <c r="AG140" s="19">
        <f t="shared" si="27"/>
        <v>102.49999999999999</v>
      </c>
      <c r="AH140" s="19">
        <f t="shared" si="27"/>
        <v>105.06249999999997</v>
      </c>
      <c r="AI140" s="19">
        <f t="shared" si="27"/>
        <v>107.58399999999997</v>
      </c>
    </row>
    <row r="141" spans="1:35" outlineLevel="1" x14ac:dyDescent="0.25">
      <c r="A141">
        <f t="shared" si="29"/>
        <v>39</v>
      </c>
      <c r="B141" s="3" t="str">
        <f t="shared" si="21"/>
        <v>Europe</v>
      </c>
      <c r="C141" s="3" t="str">
        <f t="shared" si="21"/>
        <v>Off</v>
      </c>
      <c r="D141" s="13">
        <v>100</v>
      </c>
      <c r="E141" s="19">
        <f t="shared" si="24"/>
        <v>102.60000000000001</v>
      </c>
      <c r="F141" s="19">
        <f t="shared" si="24"/>
        <v>105.16500000000001</v>
      </c>
      <c r="G141" s="19">
        <f t="shared" si="24"/>
        <v>107.05797000000001</v>
      </c>
      <c r="K141" s="3" t="str">
        <f t="shared" si="22"/>
        <v>Europe</v>
      </c>
      <c r="L141" s="3" t="str">
        <f t="shared" si="22"/>
        <v>Off</v>
      </c>
      <c r="M141" s="13">
        <v>100</v>
      </c>
      <c r="N141" s="19">
        <f t="shared" si="25"/>
        <v>102.60000000000001</v>
      </c>
      <c r="O141" s="19">
        <f t="shared" si="25"/>
        <v>105.16500000000001</v>
      </c>
      <c r="P141" s="19">
        <f t="shared" si="25"/>
        <v>107.05797000000001</v>
      </c>
      <c r="T141" s="3" t="str">
        <f t="shared" si="23"/>
        <v>Europe</v>
      </c>
      <c r="U141" s="3" t="str">
        <f t="shared" si="23"/>
        <v>Off</v>
      </c>
      <c r="V141" s="13">
        <v>100</v>
      </c>
      <c r="W141" s="19">
        <f t="shared" si="26"/>
        <v>102.60000000000001</v>
      </c>
      <c r="X141" s="19">
        <f t="shared" si="26"/>
        <v>105.16500000000001</v>
      </c>
      <c r="Y141" s="19">
        <f t="shared" si="26"/>
        <v>107.05797000000001</v>
      </c>
      <c r="AC141" s="33">
        <f t="shared" si="13"/>
        <v>39</v>
      </c>
      <c r="AD141" s="3" t="str">
        <f t="shared" si="28"/>
        <v>Europe</v>
      </c>
      <c r="AE141" s="3" t="str">
        <f t="shared" si="30"/>
        <v>Off</v>
      </c>
      <c r="AF141" s="13">
        <v>100</v>
      </c>
      <c r="AG141" s="19">
        <f t="shared" si="27"/>
        <v>102.60000000000001</v>
      </c>
      <c r="AH141" s="19">
        <f t="shared" si="27"/>
        <v>105.16500000000001</v>
      </c>
      <c r="AI141" s="19">
        <f t="shared" si="27"/>
        <v>107.05797000000001</v>
      </c>
    </row>
    <row r="142" spans="1:35" outlineLevel="1" x14ac:dyDescent="0.25">
      <c r="A142">
        <f t="shared" si="29"/>
        <v>40</v>
      </c>
      <c r="B142" s="3" t="str">
        <f t="shared" ref="B142:C161" si="31">+B46</f>
        <v>Europe</v>
      </c>
      <c r="C142" s="3" t="str">
        <f t="shared" si="31"/>
        <v>Ret</v>
      </c>
      <c r="D142" s="13">
        <v>100</v>
      </c>
      <c r="E142" s="19">
        <f t="shared" si="24"/>
        <v>101.8</v>
      </c>
      <c r="F142" s="19">
        <f t="shared" si="24"/>
        <v>103.836</v>
      </c>
      <c r="G142" s="19">
        <f t="shared" si="24"/>
        <v>106.328064</v>
      </c>
      <c r="K142" s="3" t="str">
        <f t="shared" ref="K142:L161" si="32">+K46</f>
        <v>Europe</v>
      </c>
      <c r="L142" s="3" t="str">
        <f t="shared" si="32"/>
        <v>Ret</v>
      </c>
      <c r="M142" s="13">
        <v>100</v>
      </c>
      <c r="N142" s="19">
        <f t="shared" si="25"/>
        <v>101.8</v>
      </c>
      <c r="O142" s="19">
        <f t="shared" si="25"/>
        <v>103.836</v>
      </c>
      <c r="P142" s="19">
        <f t="shared" si="25"/>
        <v>106.328064</v>
      </c>
      <c r="T142" s="3" t="str">
        <f t="shared" ref="T142:U161" si="33">+T46</f>
        <v>Europe</v>
      </c>
      <c r="U142" s="3" t="str">
        <f t="shared" si="33"/>
        <v>Ret</v>
      </c>
      <c r="V142" s="13">
        <v>100</v>
      </c>
      <c r="W142" s="19">
        <f t="shared" si="26"/>
        <v>101.8</v>
      </c>
      <c r="X142" s="19">
        <f t="shared" si="26"/>
        <v>103.836</v>
      </c>
      <c r="Y142" s="19">
        <f t="shared" si="26"/>
        <v>106.328064</v>
      </c>
      <c r="AC142" s="33">
        <f t="shared" si="13"/>
        <v>40</v>
      </c>
      <c r="AD142" s="3" t="str">
        <f t="shared" si="28"/>
        <v>Europe</v>
      </c>
      <c r="AE142" s="3" t="str">
        <f t="shared" si="30"/>
        <v>Ret</v>
      </c>
      <c r="AF142" s="13">
        <v>100</v>
      </c>
      <c r="AG142" s="19">
        <f t="shared" si="27"/>
        <v>101.8</v>
      </c>
      <c r="AH142" s="19">
        <f t="shared" si="27"/>
        <v>103.836</v>
      </c>
      <c r="AI142" s="19">
        <f t="shared" si="27"/>
        <v>106.328064</v>
      </c>
    </row>
    <row r="143" spans="1:35" outlineLevel="1" x14ac:dyDescent="0.25">
      <c r="A143">
        <f t="shared" si="29"/>
        <v>41</v>
      </c>
      <c r="B143" s="3" t="str">
        <f t="shared" si="31"/>
        <v>Europe</v>
      </c>
      <c r="C143" s="3" t="str">
        <f t="shared" si="31"/>
        <v>Res</v>
      </c>
      <c r="D143" s="13">
        <v>100</v>
      </c>
      <c r="E143" s="19">
        <f t="shared" ref="E143:G162" si="34">D143*(1+F47)</f>
        <v>102.49999999999999</v>
      </c>
      <c r="F143" s="19">
        <f t="shared" si="34"/>
        <v>105.47249999999998</v>
      </c>
      <c r="G143" s="19">
        <f t="shared" si="34"/>
        <v>108.74214749999997</v>
      </c>
      <c r="K143" s="3" t="str">
        <f t="shared" si="32"/>
        <v>Europe</v>
      </c>
      <c r="L143" s="3" t="str">
        <f t="shared" si="32"/>
        <v>Res</v>
      </c>
      <c r="M143" s="13">
        <v>100</v>
      </c>
      <c r="N143" s="19">
        <f t="shared" ref="N143:P162" si="35">M143*(1+O47)</f>
        <v>102.49999999999999</v>
      </c>
      <c r="O143" s="19">
        <f t="shared" si="35"/>
        <v>105.47249999999998</v>
      </c>
      <c r="P143" s="19">
        <f t="shared" si="35"/>
        <v>108.74214749999997</v>
      </c>
      <c r="T143" s="3" t="str">
        <f t="shared" si="33"/>
        <v>Europe</v>
      </c>
      <c r="U143" s="3" t="str">
        <f t="shared" si="33"/>
        <v>Res</v>
      </c>
      <c r="V143" s="13">
        <v>100</v>
      </c>
      <c r="W143" s="19">
        <f t="shared" ref="W143:Y162" si="36">V143*(1+X47)</f>
        <v>102.49999999999999</v>
      </c>
      <c r="X143" s="19">
        <f t="shared" si="36"/>
        <v>105.47249999999998</v>
      </c>
      <c r="Y143" s="19">
        <f t="shared" si="36"/>
        <v>108.74214749999997</v>
      </c>
      <c r="AC143" s="33">
        <f t="shared" si="13"/>
        <v>41</v>
      </c>
      <c r="AD143" s="3" t="str">
        <f t="shared" si="28"/>
        <v>Europe</v>
      </c>
      <c r="AE143" s="3" t="str">
        <f t="shared" si="30"/>
        <v>Res</v>
      </c>
      <c r="AF143" s="13">
        <v>100</v>
      </c>
      <c r="AG143" s="19">
        <f t="shared" ref="AG143:AI162" si="37">AF143*(1+AH47)</f>
        <v>102.49999999999999</v>
      </c>
      <c r="AH143" s="19">
        <f t="shared" si="37"/>
        <v>105.47249999999998</v>
      </c>
      <c r="AI143" s="19">
        <f t="shared" si="37"/>
        <v>108.74214749999997</v>
      </c>
    </row>
    <row r="144" spans="1:35" outlineLevel="1" x14ac:dyDescent="0.25">
      <c r="A144">
        <f t="shared" si="29"/>
        <v>42</v>
      </c>
      <c r="B144" s="3" t="str">
        <f t="shared" si="31"/>
        <v>Europe</v>
      </c>
      <c r="C144" s="3" t="str">
        <f t="shared" si="31"/>
        <v>Ind</v>
      </c>
      <c r="D144" s="13">
        <v>100</v>
      </c>
      <c r="E144" s="19">
        <f t="shared" si="34"/>
        <v>103.4</v>
      </c>
      <c r="F144" s="19">
        <f t="shared" si="34"/>
        <v>106.6054</v>
      </c>
      <c r="G144" s="19">
        <f t="shared" si="34"/>
        <v>109.69695659999999</v>
      </c>
      <c r="K144" s="3" t="str">
        <f t="shared" si="32"/>
        <v>Europe</v>
      </c>
      <c r="L144" s="3" t="str">
        <f t="shared" si="32"/>
        <v>Ind</v>
      </c>
      <c r="M144" s="13">
        <v>100</v>
      </c>
      <c r="N144" s="19">
        <f t="shared" si="35"/>
        <v>103.4</v>
      </c>
      <c r="O144" s="19">
        <f t="shared" si="35"/>
        <v>106.6054</v>
      </c>
      <c r="P144" s="19">
        <f t="shared" si="35"/>
        <v>109.69695659999999</v>
      </c>
      <c r="T144" s="3" t="str">
        <f t="shared" si="33"/>
        <v>Europe</v>
      </c>
      <c r="U144" s="3" t="str">
        <f t="shared" si="33"/>
        <v>Ind</v>
      </c>
      <c r="V144" s="13">
        <v>100</v>
      </c>
      <c r="W144" s="19">
        <f t="shared" si="36"/>
        <v>103.4</v>
      </c>
      <c r="X144" s="19">
        <f t="shared" si="36"/>
        <v>106.6054</v>
      </c>
      <c r="Y144" s="19">
        <f t="shared" si="36"/>
        <v>109.69695659999999</v>
      </c>
      <c r="AC144" s="33">
        <f t="shared" si="13"/>
        <v>42</v>
      </c>
      <c r="AD144" s="3" t="str">
        <f t="shared" si="28"/>
        <v>Europe</v>
      </c>
      <c r="AE144" s="3" t="str">
        <f t="shared" si="30"/>
        <v>Ind</v>
      </c>
      <c r="AF144" s="13">
        <v>100</v>
      </c>
      <c r="AG144" s="19">
        <f t="shared" si="37"/>
        <v>103.4</v>
      </c>
      <c r="AH144" s="19">
        <f t="shared" si="37"/>
        <v>106.6054</v>
      </c>
      <c r="AI144" s="19">
        <f t="shared" si="37"/>
        <v>109.69695659999999</v>
      </c>
    </row>
    <row r="145" spans="1:35" outlineLevel="1" x14ac:dyDescent="0.25">
      <c r="A145">
        <f t="shared" si="29"/>
        <v>43</v>
      </c>
      <c r="B145" s="3" t="str">
        <f t="shared" si="31"/>
        <v>Europe</v>
      </c>
      <c r="C145" s="3" t="str">
        <f t="shared" si="31"/>
        <v>Student Housing</v>
      </c>
      <c r="D145" s="13">
        <v>100</v>
      </c>
      <c r="E145" s="19">
        <f t="shared" si="34"/>
        <v>103</v>
      </c>
      <c r="F145" s="19">
        <f t="shared" si="34"/>
        <v>106.09</v>
      </c>
      <c r="G145" s="19">
        <f t="shared" si="34"/>
        <v>108.74225</v>
      </c>
      <c r="K145" s="3" t="str">
        <f t="shared" si="32"/>
        <v>Europe</v>
      </c>
      <c r="L145" s="3" t="str">
        <f t="shared" si="32"/>
        <v>Student Housing</v>
      </c>
      <c r="M145" s="13">
        <v>100</v>
      </c>
      <c r="N145" s="19">
        <f t="shared" si="35"/>
        <v>103</v>
      </c>
      <c r="O145" s="19">
        <f t="shared" si="35"/>
        <v>106.09</v>
      </c>
      <c r="P145" s="19">
        <f t="shared" si="35"/>
        <v>108.74225</v>
      </c>
      <c r="T145" s="3" t="str">
        <f t="shared" si="33"/>
        <v>Europe</v>
      </c>
      <c r="U145" s="3" t="str">
        <f t="shared" si="33"/>
        <v>Student Housing</v>
      </c>
      <c r="V145" s="13">
        <v>100</v>
      </c>
      <c r="W145" s="19">
        <f t="shared" si="36"/>
        <v>103</v>
      </c>
      <c r="X145" s="19">
        <f t="shared" si="36"/>
        <v>106.09</v>
      </c>
      <c r="Y145" s="19">
        <f t="shared" si="36"/>
        <v>108.74225</v>
      </c>
      <c r="AC145" s="33">
        <f t="shared" si="13"/>
        <v>43</v>
      </c>
      <c r="AD145" s="3" t="str">
        <f t="shared" si="28"/>
        <v>Europe</v>
      </c>
      <c r="AE145" s="3" t="str">
        <f t="shared" si="30"/>
        <v>Student Housing</v>
      </c>
      <c r="AF145" s="13">
        <v>100</v>
      </c>
      <c r="AG145" s="19">
        <f t="shared" si="37"/>
        <v>103</v>
      </c>
      <c r="AH145" s="19">
        <f t="shared" si="37"/>
        <v>106.09</v>
      </c>
      <c r="AI145" s="19">
        <f t="shared" si="37"/>
        <v>108.74225</v>
      </c>
    </row>
    <row r="146" spans="1:35" outlineLevel="1" x14ac:dyDescent="0.25">
      <c r="A146">
        <f t="shared" si="29"/>
        <v>44</v>
      </c>
      <c r="B146" s="3" t="str">
        <f t="shared" si="31"/>
        <v>Europe</v>
      </c>
      <c r="C146" s="3" t="str">
        <f t="shared" si="31"/>
        <v>Life Science</v>
      </c>
      <c r="D146" s="13">
        <v>100</v>
      </c>
      <c r="E146" s="19">
        <f t="shared" si="34"/>
        <v>102</v>
      </c>
      <c r="F146" s="19">
        <f t="shared" si="34"/>
        <v>104.04</v>
      </c>
      <c r="G146" s="19">
        <f t="shared" si="34"/>
        <v>106.1208</v>
      </c>
      <c r="K146" s="3" t="str">
        <f t="shared" si="32"/>
        <v>Europe</v>
      </c>
      <c r="L146" s="3" t="str">
        <f t="shared" si="32"/>
        <v>Life Science</v>
      </c>
      <c r="M146" s="13">
        <v>100</v>
      </c>
      <c r="N146" s="19">
        <f t="shared" si="35"/>
        <v>102</v>
      </c>
      <c r="O146" s="19">
        <f t="shared" si="35"/>
        <v>104.04</v>
      </c>
      <c r="P146" s="19">
        <f t="shared" si="35"/>
        <v>106.1208</v>
      </c>
      <c r="T146" s="3" t="str">
        <f t="shared" si="33"/>
        <v>Europe</v>
      </c>
      <c r="U146" s="3" t="str">
        <f t="shared" si="33"/>
        <v>Life Science</v>
      </c>
      <c r="V146" s="13">
        <v>100</v>
      </c>
      <c r="W146" s="19">
        <f t="shared" si="36"/>
        <v>102</v>
      </c>
      <c r="X146" s="19">
        <f t="shared" si="36"/>
        <v>104.04</v>
      </c>
      <c r="Y146" s="19">
        <f t="shared" si="36"/>
        <v>106.1208</v>
      </c>
      <c r="AC146" s="33">
        <f t="shared" si="13"/>
        <v>44</v>
      </c>
      <c r="AD146" s="3" t="str">
        <f t="shared" si="28"/>
        <v>Europe</v>
      </c>
      <c r="AE146" s="3" t="str">
        <f t="shared" si="30"/>
        <v>Life Science</v>
      </c>
      <c r="AF146" s="13">
        <v>100</v>
      </c>
      <c r="AG146" s="19">
        <f t="shared" si="37"/>
        <v>102</v>
      </c>
      <c r="AH146" s="19">
        <f t="shared" si="37"/>
        <v>104.04</v>
      </c>
      <c r="AI146" s="19">
        <f t="shared" si="37"/>
        <v>106.1208</v>
      </c>
    </row>
    <row r="147" spans="1:35" outlineLevel="1" x14ac:dyDescent="0.25">
      <c r="A147">
        <f t="shared" si="29"/>
        <v>45</v>
      </c>
      <c r="B147" s="3" t="str">
        <f t="shared" si="31"/>
        <v>Europe</v>
      </c>
      <c r="C147" s="3" t="str">
        <f t="shared" si="31"/>
        <v>Self Storage</v>
      </c>
      <c r="D147" s="13">
        <v>100</v>
      </c>
      <c r="E147" s="19">
        <f t="shared" si="34"/>
        <v>102</v>
      </c>
      <c r="F147" s="19">
        <f t="shared" si="34"/>
        <v>104.04</v>
      </c>
      <c r="G147" s="19">
        <f t="shared" si="34"/>
        <v>106.64099999999999</v>
      </c>
      <c r="K147" s="3" t="str">
        <f t="shared" si="32"/>
        <v>Europe</v>
      </c>
      <c r="L147" s="3" t="str">
        <f t="shared" si="32"/>
        <v>Self Storage</v>
      </c>
      <c r="M147" s="13">
        <v>100</v>
      </c>
      <c r="N147" s="19">
        <f t="shared" si="35"/>
        <v>102</v>
      </c>
      <c r="O147" s="19">
        <f t="shared" si="35"/>
        <v>104.04</v>
      </c>
      <c r="P147" s="19">
        <f t="shared" si="35"/>
        <v>106.64099999999999</v>
      </c>
      <c r="T147" s="3" t="str">
        <f t="shared" si="33"/>
        <v>Europe</v>
      </c>
      <c r="U147" s="3" t="str">
        <f t="shared" si="33"/>
        <v>Self Storage</v>
      </c>
      <c r="V147" s="13">
        <v>100</v>
      </c>
      <c r="W147" s="19">
        <f t="shared" si="36"/>
        <v>102</v>
      </c>
      <c r="X147" s="19">
        <f t="shared" si="36"/>
        <v>104.04</v>
      </c>
      <c r="Y147" s="19">
        <f t="shared" si="36"/>
        <v>106.64099999999999</v>
      </c>
      <c r="AC147" s="33">
        <f t="shared" si="13"/>
        <v>45</v>
      </c>
      <c r="AD147" s="3" t="str">
        <f t="shared" si="28"/>
        <v>Europe</v>
      </c>
      <c r="AE147" s="3" t="str">
        <f t="shared" si="30"/>
        <v>Self Storage</v>
      </c>
      <c r="AF147" s="13">
        <v>100</v>
      </c>
      <c r="AG147" s="19">
        <f t="shared" si="37"/>
        <v>102</v>
      </c>
      <c r="AH147" s="19">
        <f t="shared" si="37"/>
        <v>104.04</v>
      </c>
      <c r="AI147" s="19">
        <f t="shared" si="37"/>
        <v>106.64099999999999</v>
      </c>
    </row>
    <row r="148" spans="1:35" outlineLevel="1" x14ac:dyDescent="0.25">
      <c r="A148">
        <f t="shared" si="29"/>
        <v>46</v>
      </c>
      <c r="B148" s="3" t="str">
        <f t="shared" si="31"/>
        <v>Europe</v>
      </c>
      <c r="C148" s="3" t="str">
        <f t="shared" si="31"/>
        <v>Healthcare</v>
      </c>
      <c r="D148" s="13">
        <v>100</v>
      </c>
      <c r="E148" s="19">
        <f t="shared" si="34"/>
        <v>101.49999999999999</v>
      </c>
      <c r="F148" s="19">
        <f t="shared" si="34"/>
        <v>103.02249999999998</v>
      </c>
      <c r="G148" s="19">
        <f t="shared" si="34"/>
        <v>104.56783749999997</v>
      </c>
      <c r="K148" s="3" t="str">
        <f t="shared" si="32"/>
        <v>Europe</v>
      </c>
      <c r="L148" s="3" t="str">
        <f t="shared" si="32"/>
        <v>Healthcare</v>
      </c>
      <c r="M148" s="13">
        <v>100</v>
      </c>
      <c r="N148" s="19">
        <f t="shared" si="35"/>
        <v>101.49999999999999</v>
      </c>
      <c r="O148" s="19">
        <f t="shared" si="35"/>
        <v>103.02249999999998</v>
      </c>
      <c r="P148" s="19">
        <f t="shared" si="35"/>
        <v>104.56783749999997</v>
      </c>
      <c r="T148" s="3" t="str">
        <f t="shared" si="33"/>
        <v>Europe</v>
      </c>
      <c r="U148" s="3" t="str">
        <f t="shared" si="33"/>
        <v>Healthcare</v>
      </c>
      <c r="V148" s="13">
        <v>100</v>
      </c>
      <c r="W148" s="19">
        <f t="shared" si="36"/>
        <v>101.49999999999999</v>
      </c>
      <c r="X148" s="19">
        <f t="shared" si="36"/>
        <v>103.02249999999998</v>
      </c>
      <c r="Y148" s="19">
        <f t="shared" si="36"/>
        <v>104.56783749999997</v>
      </c>
      <c r="AC148" s="33">
        <f t="shared" si="13"/>
        <v>46</v>
      </c>
      <c r="AD148" s="3" t="str">
        <f t="shared" si="28"/>
        <v>Europe</v>
      </c>
      <c r="AE148" s="3" t="str">
        <f t="shared" si="30"/>
        <v>Healthcare</v>
      </c>
      <c r="AF148" s="13">
        <v>100</v>
      </c>
      <c r="AG148" s="19">
        <f t="shared" si="37"/>
        <v>101.49999999999999</v>
      </c>
      <c r="AH148" s="19">
        <f t="shared" si="37"/>
        <v>103.02249999999998</v>
      </c>
      <c r="AI148" s="19">
        <f t="shared" si="37"/>
        <v>104.56783749999997</v>
      </c>
    </row>
    <row r="149" spans="1:35" outlineLevel="1" x14ac:dyDescent="0.25">
      <c r="A149">
        <f t="shared" si="29"/>
        <v>47</v>
      </c>
      <c r="B149" s="3" t="str">
        <f t="shared" si="31"/>
        <v>Europe</v>
      </c>
      <c r="C149" s="3" t="str">
        <f t="shared" si="31"/>
        <v>Data Center</v>
      </c>
      <c r="D149" s="13">
        <v>100</v>
      </c>
      <c r="E149" s="19">
        <f t="shared" si="34"/>
        <v>103</v>
      </c>
      <c r="F149" s="19">
        <f t="shared" si="34"/>
        <v>106.09</v>
      </c>
      <c r="G149" s="19">
        <f t="shared" si="34"/>
        <v>109.2727</v>
      </c>
      <c r="K149" s="3" t="str">
        <f t="shared" si="32"/>
        <v>Europe</v>
      </c>
      <c r="L149" s="3" t="str">
        <f t="shared" si="32"/>
        <v>Data Center</v>
      </c>
      <c r="M149" s="13">
        <v>100</v>
      </c>
      <c r="N149" s="19">
        <f t="shared" si="35"/>
        <v>103</v>
      </c>
      <c r="O149" s="19">
        <f t="shared" si="35"/>
        <v>106.09</v>
      </c>
      <c r="P149" s="19">
        <f t="shared" si="35"/>
        <v>109.2727</v>
      </c>
      <c r="T149" s="3" t="str">
        <f t="shared" si="33"/>
        <v>Europe</v>
      </c>
      <c r="U149" s="3" t="str">
        <f t="shared" si="33"/>
        <v>Data Center</v>
      </c>
      <c r="V149" s="13">
        <v>100</v>
      </c>
      <c r="W149" s="19">
        <f t="shared" si="36"/>
        <v>103</v>
      </c>
      <c r="X149" s="19">
        <f t="shared" si="36"/>
        <v>106.09</v>
      </c>
      <c r="Y149" s="19">
        <f t="shared" si="36"/>
        <v>109.2727</v>
      </c>
      <c r="AC149" s="33">
        <f t="shared" si="13"/>
        <v>47</v>
      </c>
      <c r="AD149" s="3" t="str">
        <f t="shared" si="28"/>
        <v>Europe</v>
      </c>
      <c r="AE149" s="3" t="str">
        <f t="shared" si="30"/>
        <v>Data Center</v>
      </c>
      <c r="AF149" s="13">
        <v>100</v>
      </c>
      <c r="AG149" s="19">
        <f t="shared" si="37"/>
        <v>103</v>
      </c>
      <c r="AH149" s="19">
        <f t="shared" si="37"/>
        <v>106.09</v>
      </c>
      <c r="AI149" s="19">
        <f t="shared" si="37"/>
        <v>109.2727</v>
      </c>
    </row>
    <row r="150" spans="1:35" outlineLevel="1" x14ac:dyDescent="0.25">
      <c r="A150">
        <f t="shared" si="29"/>
        <v>48</v>
      </c>
      <c r="B150" s="3" t="str">
        <f t="shared" si="31"/>
        <v>UK</v>
      </c>
      <c r="C150" s="3" t="str">
        <f t="shared" si="31"/>
        <v>Net Lease</v>
      </c>
      <c r="D150" s="13">
        <v>100</v>
      </c>
      <c r="E150" s="19">
        <f t="shared" si="34"/>
        <v>102.49999999999999</v>
      </c>
      <c r="F150" s="19">
        <f t="shared" si="34"/>
        <v>104.54999999999998</v>
      </c>
      <c r="G150" s="19">
        <f t="shared" si="34"/>
        <v>106.64099999999999</v>
      </c>
      <c r="K150" s="3" t="str">
        <f t="shared" si="32"/>
        <v>UK</v>
      </c>
      <c r="L150" s="3" t="str">
        <f t="shared" si="32"/>
        <v>Net Lease</v>
      </c>
      <c r="M150" s="13">
        <v>100</v>
      </c>
      <c r="N150" s="19">
        <f t="shared" si="35"/>
        <v>102.49999999999999</v>
      </c>
      <c r="O150" s="19">
        <f t="shared" si="35"/>
        <v>104.54999999999998</v>
      </c>
      <c r="P150" s="19">
        <f t="shared" si="35"/>
        <v>106.64099999999999</v>
      </c>
      <c r="T150" s="3" t="str">
        <f t="shared" si="33"/>
        <v>UK</v>
      </c>
      <c r="U150" s="3" t="str">
        <f t="shared" si="33"/>
        <v>Net Lease</v>
      </c>
      <c r="V150" s="13">
        <v>100</v>
      </c>
      <c r="W150" s="19">
        <f t="shared" si="36"/>
        <v>102.49999999999999</v>
      </c>
      <c r="X150" s="19">
        <f t="shared" si="36"/>
        <v>104.54999999999998</v>
      </c>
      <c r="Y150" s="19">
        <f t="shared" si="36"/>
        <v>106.64099999999999</v>
      </c>
      <c r="AC150" s="33">
        <f t="shared" si="13"/>
        <v>48</v>
      </c>
      <c r="AD150" s="3" t="str">
        <f t="shared" si="28"/>
        <v>UK</v>
      </c>
      <c r="AE150" s="3" t="str">
        <f t="shared" si="30"/>
        <v>Net Lease</v>
      </c>
      <c r="AF150" s="13">
        <v>100</v>
      </c>
      <c r="AG150" s="19">
        <f t="shared" si="37"/>
        <v>102.49999999999999</v>
      </c>
      <c r="AH150" s="19">
        <f t="shared" si="37"/>
        <v>104.54999999999998</v>
      </c>
      <c r="AI150" s="19">
        <f t="shared" si="37"/>
        <v>106.64099999999999</v>
      </c>
    </row>
    <row r="151" spans="1:35" outlineLevel="1" x14ac:dyDescent="0.25">
      <c r="A151">
        <f t="shared" si="29"/>
        <v>49</v>
      </c>
      <c r="B151" s="3" t="str">
        <f t="shared" si="31"/>
        <v>Europe</v>
      </c>
      <c r="C151" s="3">
        <f t="shared" si="31"/>
        <v>0</v>
      </c>
      <c r="D151" s="13">
        <v>100</v>
      </c>
      <c r="E151" s="19">
        <f t="shared" si="34"/>
        <v>100</v>
      </c>
      <c r="F151" s="19">
        <f t="shared" si="34"/>
        <v>100</v>
      </c>
      <c r="G151" s="19">
        <f t="shared" si="34"/>
        <v>100</v>
      </c>
      <c r="K151" s="3" t="str">
        <f t="shared" si="32"/>
        <v>Europe</v>
      </c>
      <c r="L151" s="3">
        <f t="shared" si="32"/>
        <v>0</v>
      </c>
      <c r="M151" s="13">
        <v>100</v>
      </c>
      <c r="N151" s="19">
        <f t="shared" si="35"/>
        <v>100</v>
      </c>
      <c r="O151" s="19">
        <f t="shared" si="35"/>
        <v>100</v>
      </c>
      <c r="P151" s="19">
        <f t="shared" si="35"/>
        <v>100</v>
      </c>
      <c r="T151" s="3" t="str">
        <f t="shared" si="33"/>
        <v>Europe</v>
      </c>
      <c r="U151" s="3">
        <f t="shared" si="33"/>
        <v>0</v>
      </c>
      <c r="V151" s="13">
        <v>100</v>
      </c>
      <c r="W151" s="19">
        <f t="shared" si="36"/>
        <v>100</v>
      </c>
      <c r="X151" s="19">
        <f t="shared" si="36"/>
        <v>100</v>
      </c>
      <c r="Y151" s="19">
        <f t="shared" si="36"/>
        <v>100</v>
      </c>
      <c r="AC151" s="33">
        <f t="shared" si="13"/>
        <v>49</v>
      </c>
      <c r="AD151" s="3" t="str">
        <f t="shared" si="28"/>
        <v>Europe</v>
      </c>
      <c r="AE151" s="3">
        <f t="shared" si="30"/>
        <v>0</v>
      </c>
      <c r="AF151" s="13">
        <v>100</v>
      </c>
      <c r="AG151" s="19">
        <f t="shared" si="37"/>
        <v>100</v>
      </c>
      <c r="AH151" s="19">
        <f t="shared" si="37"/>
        <v>100</v>
      </c>
      <c r="AI151" s="19">
        <f t="shared" si="37"/>
        <v>100</v>
      </c>
    </row>
    <row r="152" spans="1:35" outlineLevel="1" x14ac:dyDescent="0.25">
      <c r="A152">
        <f t="shared" si="29"/>
        <v>50</v>
      </c>
      <c r="B152" s="3" t="str">
        <f t="shared" si="31"/>
        <v>Europe</v>
      </c>
      <c r="C152" s="3">
        <f t="shared" si="31"/>
        <v>0</v>
      </c>
      <c r="D152" s="13">
        <v>100</v>
      </c>
      <c r="E152" s="19">
        <f t="shared" si="34"/>
        <v>100</v>
      </c>
      <c r="F152" s="19">
        <f t="shared" si="34"/>
        <v>100</v>
      </c>
      <c r="G152" s="19">
        <f t="shared" si="34"/>
        <v>100</v>
      </c>
      <c r="K152" s="3" t="str">
        <f t="shared" si="32"/>
        <v>Europe</v>
      </c>
      <c r="L152" s="3">
        <f t="shared" si="32"/>
        <v>0</v>
      </c>
      <c r="M152" s="13">
        <v>100</v>
      </c>
      <c r="N152" s="19">
        <f t="shared" si="35"/>
        <v>100</v>
      </c>
      <c r="O152" s="19">
        <f t="shared" si="35"/>
        <v>100</v>
      </c>
      <c r="P152" s="19">
        <f t="shared" si="35"/>
        <v>100</v>
      </c>
      <c r="T152" s="3" t="str">
        <f t="shared" si="33"/>
        <v>Europe</v>
      </c>
      <c r="U152" s="3">
        <f t="shared" si="33"/>
        <v>0</v>
      </c>
      <c r="V152" s="13">
        <v>100</v>
      </c>
      <c r="W152" s="19">
        <f t="shared" si="36"/>
        <v>100</v>
      </c>
      <c r="X152" s="19">
        <f t="shared" si="36"/>
        <v>100</v>
      </c>
      <c r="Y152" s="19">
        <f t="shared" si="36"/>
        <v>100</v>
      </c>
      <c r="AC152" s="33">
        <f t="shared" si="13"/>
        <v>50</v>
      </c>
      <c r="AD152" s="3" t="str">
        <f t="shared" si="28"/>
        <v>Europe</v>
      </c>
      <c r="AE152" s="3">
        <f t="shared" si="30"/>
        <v>0</v>
      </c>
      <c r="AF152" s="13">
        <v>100</v>
      </c>
      <c r="AG152" s="19">
        <f t="shared" si="37"/>
        <v>100</v>
      </c>
      <c r="AH152" s="19">
        <f t="shared" si="37"/>
        <v>100</v>
      </c>
      <c r="AI152" s="19">
        <f t="shared" si="37"/>
        <v>100</v>
      </c>
    </row>
    <row r="153" spans="1:35" outlineLevel="1" x14ac:dyDescent="0.25">
      <c r="A153">
        <f t="shared" si="29"/>
        <v>51</v>
      </c>
      <c r="B153" s="3" t="str">
        <f t="shared" si="31"/>
        <v>Europe</v>
      </c>
      <c r="C153" s="3">
        <f t="shared" si="31"/>
        <v>0</v>
      </c>
      <c r="D153" s="13">
        <v>100</v>
      </c>
      <c r="E153" s="19">
        <f t="shared" si="34"/>
        <v>100</v>
      </c>
      <c r="F153" s="19">
        <f t="shared" si="34"/>
        <v>100</v>
      </c>
      <c r="G153" s="19">
        <f t="shared" si="34"/>
        <v>100</v>
      </c>
      <c r="K153" s="3" t="str">
        <f t="shared" si="32"/>
        <v>Europe</v>
      </c>
      <c r="L153" s="3">
        <f t="shared" si="32"/>
        <v>0</v>
      </c>
      <c r="M153" s="13">
        <v>100</v>
      </c>
      <c r="N153" s="19">
        <f t="shared" si="35"/>
        <v>100</v>
      </c>
      <c r="O153" s="19">
        <f t="shared" si="35"/>
        <v>100</v>
      </c>
      <c r="P153" s="19">
        <f t="shared" si="35"/>
        <v>100</v>
      </c>
      <c r="T153" s="3" t="str">
        <f t="shared" si="33"/>
        <v>Europe</v>
      </c>
      <c r="U153" s="3">
        <f t="shared" si="33"/>
        <v>0</v>
      </c>
      <c r="V153" s="13">
        <v>100</v>
      </c>
      <c r="W153" s="19">
        <f t="shared" si="36"/>
        <v>100</v>
      </c>
      <c r="X153" s="19">
        <f t="shared" si="36"/>
        <v>100</v>
      </c>
      <c r="Y153" s="19">
        <f t="shared" si="36"/>
        <v>100</v>
      </c>
      <c r="AC153" s="33">
        <f t="shared" si="13"/>
        <v>51</v>
      </c>
      <c r="AD153" s="3" t="str">
        <f t="shared" si="28"/>
        <v>Europe</v>
      </c>
      <c r="AE153" s="3">
        <f t="shared" si="30"/>
        <v>0</v>
      </c>
      <c r="AF153" s="13">
        <v>100</v>
      </c>
      <c r="AG153" s="19">
        <f t="shared" si="37"/>
        <v>100</v>
      </c>
      <c r="AH153" s="19">
        <f t="shared" si="37"/>
        <v>100</v>
      </c>
      <c r="AI153" s="19">
        <f t="shared" si="37"/>
        <v>100</v>
      </c>
    </row>
    <row r="154" spans="1:35" outlineLevel="1" x14ac:dyDescent="0.25">
      <c r="A154">
        <f t="shared" si="29"/>
        <v>52</v>
      </c>
      <c r="B154" s="3" t="str">
        <f t="shared" si="31"/>
        <v>Europe</v>
      </c>
      <c r="C154" s="3">
        <f t="shared" si="31"/>
        <v>0</v>
      </c>
      <c r="D154" s="13">
        <v>100</v>
      </c>
      <c r="E154" s="19">
        <f t="shared" si="34"/>
        <v>100</v>
      </c>
      <c r="F154" s="19">
        <f t="shared" si="34"/>
        <v>100</v>
      </c>
      <c r="G154" s="19">
        <f t="shared" si="34"/>
        <v>100</v>
      </c>
      <c r="K154" s="3" t="str">
        <f t="shared" si="32"/>
        <v>Europe</v>
      </c>
      <c r="L154" s="3">
        <f t="shared" si="32"/>
        <v>0</v>
      </c>
      <c r="M154" s="13">
        <v>100</v>
      </c>
      <c r="N154" s="19">
        <f t="shared" si="35"/>
        <v>100</v>
      </c>
      <c r="O154" s="19">
        <f t="shared" si="35"/>
        <v>100</v>
      </c>
      <c r="P154" s="19">
        <f t="shared" si="35"/>
        <v>100</v>
      </c>
      <c r="T154" s="3" t="str">
        <f t="shared" si="33"/>
        <v>Europe</v>
      </c>
      <c r="U154" s="3">
        <f t="shared" si="33"/>
        <v>0</v>
      </c>
      <c r="V154" s="13">
        <v>100</v>
      </c>
      <c r="W154" s="19">
        <f t="shared" si="36"/>
        <v>100</v>
      </c>
      <c r="X154" s="19">
        <f t="shared" si="36"/>
        <v>100</v>
      </c>
      <c r="Y154" s="19">
        <f t="shared" si="36"/>
        <v>100</v>
      </c>
      <c r="AC154" s="33">
        <f t="shared" si="13"/>
        <v>52</v>
      </c>
      <c r="AD154" s="3" t="str">
        <f t="shared" si="28"/>
        <v>Europe</v>
      </c>
      <c r="AE154" s="3">
        <f t="shared" si="30"/>
        <v>0</v>
      </c>
      <c r="AF154" s="13">
        <v>100</v>
      </c>
      <c r="AG154" s="19">
        <f t="shared" si="37"/>
        <v>100</v>
      </c>
      <c r="AH154" s="19">
        <f t="shared" si="37"/>
        <v>100</v>
      </c>
      <c r="AI154" s="19">
        <f t="shared" si="37"/>
        <v>100</v>
      </c>
    </row>
    <row r="155" spans="1:35" outlineLevel="1" x14ac:dyDescent="0.25">
      <c r="A155">
        <f t="shared" si="29"/>
        <v>53</v>
      </c>
      <c r="B155" s="3" t="str">
        <f t="shared" si="31"/>
        <v>Europe</v>
      </c>
      <c r="C155" s="3">
        <f t="shared" si="31"/>
        <v>0</v>
      </c>
      <c r="D155" s="13">
        <v>100</v>
      </c>
      <c r="E155" s="19">
        <f t="shared" si="34"/>
        <v>100</v>
      </c>
      <c r="F155" s="19">
        <f t="shared" si="34"/>
        <v>100</v>
      </c>
      <c r="G155" s="19">
        <f t="shared" si="34"/>
        <v>100</v>
      </c>
      <c r="K155" s="3" t="str">
        <f t="shared" si="32"/>
        <v>Europe</v>
      </c>
      <c r="L155" s="3">
        <f t="shared" si="32"/>
        <v>0</v>
      </c>
      <c r="M155" s="13">
        <v>100</v>
      </c>
      <c r="N155" s="19">
        <f t="shared" si="35"/>
        <v>100</v>
      </c>
      <c r="O155" s="19">
        <f t="shared" si="35"/>
        <v>100</v>
      </c>
      <c r="P155" s="19">
        <f t="shared" si="35"/>
        <v>100</v>
      </c>
      <c r="T155" s="3" t="str">
        <f t="shared" si="33"/>
        <v>Europe</v>
      </c>
      <c r="U155" s="3">
        <f t="shared" si="33"/>
        <v>0</v>
      </c>
      <c r="V155" s="13">
        <v>100</v>
      </c>
      <c r="W155" s="19">
        <f t="shared" si="36"/>
        <v>100</v>
      </c>
      <c r="X155" s="19">
        <f t="shared" si="36"/>
        <v>100</v>
      </c>
      <c r="Y155" s="19">
        <f t="shared" si="36"/>
        <v>100</v>
      </c>
      <c r="AC155" s="33">
        <f t="shared" si="13"/>
        <v>53</v>
      </c>
      <c r="AD155" s="3" t="str">
        <f t="shared" si="28"/>
        <v>Europe</v>
      </c>
      <c r="AE155" s="3">
        <f t="shared" si="30"/>
        <v>0</v>
      </c>
      <c r="AF155" s="13">
        <v>100</v>
      </c>
      <c r="AG155" s="19">
        <f t="shared" si="37"/>
        <v>100</v>
      </c>
      <c r="AH155" s="19">
        <f t="shared" si="37"/>
        <v>100</v>
      </c>
      <c r="AI155" s="19">
        <f t="shared" si="37"/>
        <v>100</v>
      </c>
    </row>
    <row r="156" spans="1:35" outlineLevel="1" x14ac:dyDescent="0.25">
      <c r="A156">
        <f t="shared" si="29"/>
        <v>54</v>
      </c>
      <c r="B156" s="3" t="str">
        <f t="shared" si="31"/>
        <v>Europe</v>
      </c>
      <c r="C156" s="3">
        <f t="shared" si="31"/>
        <v>0</v>
      </c>
      <c r="D156" s="13">
        <v>100</v>
      </c>
      <c r="E156" s="19">
        <f t="shared" si="34"/>
        <v>100</v>
      </c>
      <c r="F156" s="19">
        <f t="shared" si="34"/>
        <v>100</v>
      </c>
      <c r="G156" s="19">
        <f t="shared" si="34"/>
        <v>100</v>
      </c>
      <c r="K156" s="3" t="str">
        <f t="shared" si="32"/>
        <v>Europe</v>
      </c>
      <c r="L156" s="3">
        <f t="shared" si="32"/>
        <v>0</v>
      </c>
      <c r="M156" s="13">
        <v>100</v>
      </c>
      <c r="N156" s="19">
        <f t="shared" si="35"/>
        <v>100</v>
      </c>
      <c r="O156" s="19">
        <f t="shared" si="35"/>
        <v>100</v>
      </c>
      <c r="P156" s="19">
        <f t="shared" si="35"/>
        <v>100</v>
      </c>
      <c r="T156" s="3" t="str">
        <f t="shared" si="33"/>
        <v>Europe</v>
      </c>
      <c r="U156" s="3">
        <f t="shared" si="33"/>
        <v>0</v>
      </c>
      <c r="V156" s="13">
        <v>100</v>
      </c>
      <c r="W156" s="19">
        <f t="shared" si="36"/>
        <v>100</v>
      </c>
      <c r="X156" s="19">
        <f t="shared" si="36"/>
        <v>100</v>
      </c>
      <c r="Y156" s="19">
        <f t="shared" si="36"/>
        <v>100</v>
      </c>
      <c r="AC156" s="33">
        <f t="shared" si="13"/>
        <v>54</v>
      </c>
      <c r="AD156" s="3" t="str">
        <f t="shared" si="28"/>
        <v>Europe</v>
      </c>
      <c r="AE156" s="3">
        <f t="shared" si="30"/>
        <v>0</v>
      </c>
      <c r="AF156" s="13">
        <v>100</v>
      </c>
      <c r="AG156" s="19">
        <f t="shared" si="37"/>
        <v>100</v>
      </c>
      <c r="AH156" s="19">
        <f t="shared" si="37"/>
        <v>100</v>
      </c>
      <c r="AI156" s="19">
        <f t="shared" si="37"/>
        <v>100</v>
      </c>
    </row>
    <row r="157" spans="1:35" outlineLevel="1" x14ac:dyDescent="0.25">
      <c r="A157">
        <f t="shared" si="29"/>
        <v>55</v>
      </c>
      <c r="B157" s="3" t="str">
        <f t="shared" si="31"/>
        <v>Europe</v>
      </c>
      <c r="C157" s="3">
        <f t="shared" si="31"/>
        <v>0</v>
      </c>
      <c r="D157" s="13">
        <v>100</v>
      </c>
      <c r="E157" s="19">
        <f t="shared" si="34"/>
        <v>100</v>
      </c>
      <c r="F157" s="19">
        <f t="shared" si="34"/>
        <v>100</v>
      </c>
      <c r="G157" s="19">
        <f t="shared" si="34"/>
        <v>100</v>
      </c>
      <c r="K157" s="3" t="str">
        <f t="shared" si="32"/>
        <v>Europe</v>
      </c>
      <c r="L157" s="3">
        <f t="shared" si="32"/>
        <v>0</v>
      </c>
      <c r="M157" s="13">
        <v>100</v>
      </c>
      <c r="N157" s="19">
        <f t="shared" si="35"/>
        <v>100</v>
      </c>
      <c r="O157" s="19">
        <f t="shared" si="35"/>
        <v>100</v>
      </c>
      <c r="P157" s="19">
        <f t="shared" si="35"/>
        <v>100</v>
      </c>
      <c r="T157" s="3" t="str">
        <f t="shared" si="33"/>
        <v>Europe</v>
      </c>
      <c r="U157" s="3">
        <f t="shared" si="33"/>
        <v>0</v>
      </c>
      <c r="V157" s="13">
        <v>100</v>
      </c>
      <c r="W157" s="19">
        <f t="shared" si="36"/>
        <v>100</v>
      </c>
      <c r="X157" s="19">
        <f t="shared" si="36"/>
        <v>100</v>
      </c>
      <c r="Y157" s="19">
        <f t="shared" si="36"/>
        <v>100</v>
      </c>
      <c r="AC157" s="33">
        <f t="shared" si="13"/>
        <v>55</v>
      </c>
      <c r="AD157" s="3" t="str">
        <f t="shared" si="28"/>
        <v>Europe</v>
      </c>
      <c r="AE157" s="3">
        <f t="shared" si="30"/>
        <v>0</v>
      </c>
      <c r="AF157" s="13">
        <v>100</v>
      </c>
      <c r="AG157" s="19">
        <f t="shared" si="37"/>
        <v>100</v>
      </c>
      <c r="AH157" s="19">
        <f t="shared" si="37"/>
        <v>100</v>
      </c>
      <c r="AI157" s="19">
        <f t="shared" si="37"/>
        <v>100</v>
      </c>
    </row>
    <row r="158" spans="1:35" outlineLevel="1" x14ac:dyDescent="0.25">
      <c r="A158">
        <f t="shared" si="29"/>
        <v>56</v>
      </c>
      <c r="B158" s="3" t="str">
        <f t="shared" si="31"/>
        <v>Europe</v>
      </c>
      <c r="C158" s="3">
        <f t="shared" si="31"/>
        <v>0</v>
      </c>
      <c r="D158" s="13">
        <v>100</v>
      </c>
      <c r="E158" s="19">
        <f t="shared" si="34"/>
        <v>100</v>
      </c>
      <c r="F158" s="19">
        <f t="shared" si="34"/>
        <v>100</v>
      </c>
      <c r="G158" s="19">
        <f t="shared" si="34"/>
        <v>100</v>
      </c>
      <c r="K158" s="3" t="str">
        <f t="shared" si="32"/>
        <v>Europe</v>
      </c>
      <c r="L158" s="3">
        <f t="shared" si="32"/>
        <v>0</v>
      </c>
      <c r="M158" s="13">
        <v>100</v>
      </c>
      <c r="N158" s="19">
        <f t="shared" si="35"/>
        <v>100</v>
      </c>
      <c r="O158" s="19">
        <f t="shared" si="35"/>
        <v>100</v>
      </c>
      <c r="P158" s="19">
        <f t="shared" si="35"/>
        <v>100</v>
      </c>
      <c r="T158" s="3" t="str">
        <f t="shared" si="33"/>
        <v>Europe</v>
      </c>
      <c r="U158" s="3">
        <f t="shared" si="33"/>
        <v>0</v>
      </c>
      <c r="V158" s="13">
        <v>100</v>
      </c>
      <c r="W158" s="19">
        <f t="shared" si="36"/>
        <v>100</v>
      </c>
      <c r="X158" s="19">
        <f t="shared" si="36"/>
        <v>100</v>
      </c>
      <c r="Y158" s="19">
        <f t="shared" si="36"/>
        <v>100</v>
      </c>
      <c r="AC158" s="33">
        <f t="shared" si="13"/>
        <v>56</v>
      </c>
      <c r="AD158" s="3" t="str">
        <f t="shared" si="28"/>
        <v>Europe</v>
      </c>
      <c r="AE158" s="3">
        <f t="shared" si="30"/>
        <v>0</v>
      </c>
      <c r="AF158" s="13">
        <v>100</v>
      </c>
      <c r="AG158" s="19">
        <f t="shared" si="37"/>
        <v>100</v>
      </c>
      <c r="AH158" s="19">
        <f t="shared" si="37"/>
        <v>100</v>
      </c>
      <c r="AI158" s="19">
        <f t="shared" si="37"/>
        <v>100</v>
      </c>
    </row>
    <row r="159" spans="1:35" outlineLevel="1" x14ac:dyDescent="0.25">
      <c r="A159">
        <f t="shared" si="29"/>
        <v>57</v>
      </c>
      <c r="B159" s="3" t="str">
        <f t="shared" si="31"/>
        <v>Europe</v>
      </c>
      <c r="C159" s="3">
        <f t="shared" si="31"/>
        <v>0</v>
      </c>
      <c r="D159" s="13">
        <v>100</v>
      </c>
      <c r="E159" s="19">
        <f t="shared" si="34"/>
        <v>100</v>
      </c>
      <c r="F159" s="19">
        <f t="shared" si="34"/>
        <v>100</v>
      </c>
      <c r="G159" s="19">
        <f t="shared" si="34"/>
        <v>100</v>
      </c>
      <c r="K159" s="3" t="str">
        <f t="shared" si="32"/>
        <v>Europe</v>
      </c>
      <c r="L159" s="3">
        <f t="shared" si="32"/>
        <v>0</v>
      </c>
      <c r="M159" s="13">
        <v>100</v>
      </c>
      <c r="N159" s="19">
        <f t="shared" si="35"/>
        <v>100</v>
      </c>
      <c r="O159" s="19">
        <f t="shared" si="35"/>
        <v>100</v>
      </c>
      <c r="P159" s="19">
        <f t="shared" si="35"/>
        <v>100</v>
      </c>
      <c r="T159" s="3" t="str">
        <f t="shared" si="33"/>
        <v>Europe</v>
      </c>
      <c r="U159" s="3">
        <f t="shared" si="33"/>
        <v>0</v>
      </c>
      <c r="V159" s="13">
        <v>100</v>
      </c>
      <c r="W159" s="19">
        <f t="shared" si="36"/>
        <v>100</v>
      </c>
      <c r="X159" s="19">
        <f t="shared" si="36"/>
        <v>100</v>
      </c>
      <c r="Y159" s="19">
        <f t="shared" si="36"/>
        <v>100</v>
      </c>
      <c r="AC159" s="33">
        <f t="shared" si="13"/>
        <v>57</v>
      </c>
      <c r="AD159" s="3" t="str">
        <f t="shared" si="28"/>
        <v>Europe</v>
      </c>
      <c r="AE159" s="3">
        <f t="shared" si="30"/>
        <v>0</v>
      </c>
      <c r="AF159" s="13">
        <v>100</v>
      </c>
      <c r="AG159" s="19">
        <f t="shared" si="37"/>
        <v>100</v>
      </c>
      <c r="AH159" s="19">
        <f t="shared" si="37"/>
        <v>100</v>
      </c>
      <c r="AI159" s="19">
        <f t="shared" si="37"/>
        <v>100</v>
      </c>
    </row>
    <row r="160" spans="1:35" outlineLevel="1" x14ac:dyDescent="0.25">
      <c r="A160">
        <f t="shared" si="29"/>
        <v>58</v>
      </c>
      <c r="B160" s="3" t="str">
        <f t="shared" si="31"/>
        <v>Europe</v>
      </c>
      <c r="C160" s="3">
        <f t="shared" si="31"/>
        <v>0</v>
      </c>
      <c r="D160" s="13">
        <v>100</v>
      </c>
      <c r="E160" s="19">
        <f t="shared" si="34"/>
        <v>100</v>
      </c>
      <c r="F160" s="19">
        <f t="shared" si="34"/>
        <v>100</v>
      </c>
      <c r="G160" s="19">
        <f t="shared" si="34"/>
        <v>100</v>
      </c>
      <c r="K160" s="3" t="str">
        <f t="shared" si="32"/>
        <v>Europe</v>
      </c>
      <c r="L160" s="3">
        <f t="shared" si="32"/>
        <v>0</v>
      </c>
      <c r="M160" s="13">
        <v>100</v>
      </c>
      <c r="N160" s="19">
        <f t="shared" si="35"/>
        <v>100</v>
      </c>
      <c r="O160" s="19">
        <f t="shared" si="35"/>
        <v>100</v>
      </c>
      <c r="P160" s="19">
        <f t="shared" si="35"/>
        <v>100</v>
      </c>
      <c r="T160" s="3" t="str">
        <f t="shared" si="33"/>
        <v>Europe</v>
      </c>
      <c r="U160" s="3">
        <f t="shared" si="33"/>
        <v>0</v>
      </c>
      <c r="V160" s="13">
        <v>100</v>
      </c>
      <c r="W160" s="19">
        <f t="shared" si="36"/>
        <v>100</v>
      </c>
      <c r="X160" s="19">
        <f t="shared" si="36"/>
        <v>100</v>
      </c>
      <c r="Y160" s="19">
        <f t="shared" si="36"/>
        <v>100</v>
      </c>
      <c r="AC160" s="33">
        <f t="shared" si="13"/>
        <v>58</v>
      </c>
      <c r="AD160" s="3" t="str">
        <f t="shared" si="28"/>
        <v>Europe</v>
      </c>
      <c r="AE160" s="3">
        <f t="shared" si="30"/>
        <v>0</v>
      </c>
      <c r="AF160" s="13">
        <v>100</v>
      </c>
      <c r="AG160" s="19">
        <f t="shared" si="37"/>
        <v>100</v>
      </c>
      <c r="AH160" s="19">
        <f t="shared" si="37"/>
        <v>100</v>
      </c>
      <c r="AI160" s="19">
        <f t="shared" si="37"/>
        <v>100</v>
      </c>
    </row>
    <row r="161" spans="1:35" outlineLevel="1" x14ac:dyDescent="0.25">
      <c r="A161">
        <f t="shared" si="29"/>
        <v>59</v>
      </c>
      <c r="B161" s="3" t="str">
        <f t="shared" si="31"/>
        <v>Europe</v>
      </c>
      <c r="C161" s="3">
        <f t="shared" si="31"/>
        <v>0</v>
      </c>
      <c r="D161" s="13">
        <v>100</v>
      </c>
      <c r="E161" s="19">
        <f t="shared" si="34"/>
        <v>100</v>
      </c>
      <c r="F161" s="19">
        <f t="shared" si="34"/>
        <v>100</v>
      </c>
      <c r="G161" s="19">
        <f t="shared" si="34"/>
        <v>100</v>
      </c>
      <c r="K161" s="3" t="str">
        <f t="shared" si="32"/>
        <v>Europe</v>
      </c>
      <c r="L161" s="3">
        <f t="shared" si="32"/>
        <v>0</v>
      </c>
      <c r="M161" s="13">
        <v>100</v>
      </c>
      <c r="N161" s="19">
        <f t="shared" si="35"/>
        <v>100</v>
      </c>
      <c r="O161" s="19">
        <f t="shared" si="35"/>
        <v>100</v>
      </c>
      <c r="P161" s="19">
        <f t="shared" si="35"/>
        <v>100</v>
      </c>
      <c r="T161" s="3" t="str">
        <f t="shared" si="33"/>
        <v>Europe</v>
      </c>
      <c r="U161" s="3">
        <f t="shared" si="33"/>
        <v>0</v>
      </c>
      <c r="V161" s="13">
        <v>100</v>
      </c>
      <c r="W161" s="19">
        <f t="shared" si="36"/>
        <v>100</v>
      </c>
      <c r="X161" s="19">
        <f t="shared" si="36"/>
        <v>100</v>
      </c>
      <c r="Y161" s="19">
        <f t="shared" si="36"/>
        <v>100</v>
      </c>
      <c r="AC161" s="33">
        <f t="shared" si="13"/>
        <v>59</v>
      </c>
      <c r="AD161" s="3" t="str">
        <f t="shared" si="28"/>
        <v>Europe</v>
      </c>
      <c r="AE161" s="3">
        <f t="shared" si="30"/>
        <v>0</v>
      </c>
      <c r="AF161" s="13">
        <v>100</v>
      </c>
      <c r="AG161" s="19">
        <f t="shared" si="37"/>
        <v>100</v>
      </c>
      <c r="AH161" s="19">
        <f t="shared" si="37"/>
        <v>100</v>
      </c>
      <c r="AI161" s="19">
        <f t="shared" si="37"/>
        <v>100</v>
      </c>
    </row>
    <row r="162" spans="1:35" outlineLevel="1" x14ac:dyDescent="0.25">
      <c r="A162">
        <f t="shared" si="29"/>
        <v>60</v>
      </c>
      <c r="B162" s="3" t="str">
        <f t="shared" ref="B162:C181" si="38">+B66</f>
        <v>Europe</v>
      </c>
      <c r="C162" s="3">
        <f t="shared" si="38"/>
        <v>0</v>
      </c>
      <c r="D162" s="13">
        <v>100</v>
      </c>
      <c r="E162" s="19">
        <f t="shared" si="34"/>
        <v>100</v>
      </c>
      <c r="F162" s="19">
        <f t="shared" si="34"/>
        <v>100</v>
      </c>
      <c r="G162" s="19">
        <f t="shared" si="34"/>
        <v>100</v>
      </c>
      <c r="K162" s="3" t="str">
        <f t="shared" ref="K162:L181" si="39">+K66</f>
        <v>Europe</v>
      </c>
      <c r="L162" s="3">
        <f t="shared" si="39"/>
        <v>0</v>
      </c>
      <c r="M162" s="13">
        <v>100</v>
      </c>
      <c r="N162" s="19">
        <f t="shared" si="35"/>
        <v>100</v>
      </c>
      <c r="O162" s="19">
        <f t="shared" si="35"/>
        <v>100</v>
      </c>
      <c r="P162" s="19">
        <f t="shared" si="35"/>
        <v>100</v>
      </c>
      <c r="T162" s="3" t="str">
        <f t="shared" ref="T162:U181" si="40">+T66</f>
        <v>Europe</v>
      </c>
      <c r="U162" s="3">
        <f t="shared" si="40"/>
        <v>0</v>
      </c>
      <c r="V162" s="13">
        <v>100</v>
      </c>
      <c r="W162" s="19">
        <f t="shared" si="36"/>
        <v>100</v>
      </c>
      <c r="X162" s="19">
        <f t="shared" si="36"/>
        <v>100</v>
      </c>
      <c r="Y162" s="19">
        <f t="shared" si="36"/>
        <v>100</v>
      </c>
      <c r="AC162" s="33">
        <f t="shared" si="13"/>
        <v>60</v>
      </c>
      <c r="AD162" s="3" t="str">
        <f t="shared" si="28"/>
        <v>Europe</v>
      </c>
      <c r="AE162" s="3">
        <f t="shared" si="30"/>
        <v>0</v>
      </c>
      <c r="AF162" s="13">
        <v>100</v>
      </c>
      <c r="AG162" s="19">
        <f t="shared" si="37"/>
        <v>100</v>
      </c>
      <c r="AH162" s="19">
        <f t="shared" si="37"/>
        <v>100</v>
      </c>
      <c r="AI162" s="19">
        <f t="shared" si="37"/>
        <v>100</v>
      </c>
    </row>
    <row r="163" spans="1:35" outlineLevel="1" x14ac:dyDescent="0.25">
      <c r="A163">
        <f t="shared" si="29"/>
        <v>61</v>
      </c>
      <c r="B163" s="3" t="str">
        <f t="shared" si="38"/>
        <v>Australia</v>
      </c>
      <c r="C163" s="3" t="str">
        <f t="shared" si="38"/>
        <v>Industrial</v>
      </c>
      <c r="D163" s="13">
        <v>100</v>
      </c>
      <c r="E163" s="19">
        <f t="shared" ref="E163:G182" si="41">D163*(1+F67)</f>
        <v>103</v>
      </c>
      <c r="F163" s="19">
        <f t="shared" si="41"/>
        <v>106.60499999999999</v>
      </c>
      <c r="G163" s="19">
        <f t="shared" si="41"/>
        <v>110.06966249999999</v>
      </c>
      <c r="K163" s="3" t="str">
        <f t="shared" si="39"/>
        <v>Australia</v>
      </c>
      <c r="L163" s="3" t="str">
        <f t="shared" si="39"/>
        <v>Industrial</v>
      </c>
      <c r="M163" s="13">
        <v>100</v>
      </c>
      <c r="N163" s="19">
        <f t="shared" ref="N163:P182" si="42">M163*(1+O67)</f>
        <v>103</v>
      </c>
      <c r="O163" s="19">
        <f t="shared" si="42"/>
        <v>106.60499999999999</v>
      </c>
      <c r="P163" s="19">
        <f t="shared" si="42"/>
        <v>110.06966249999999</v>
      </c>
      <c r="T163" s="3" t="str">
        <f t="shared" si="40"/>
        <v>Australia</v>
      </c>
      <c r="U163" s="3" t="str">
        <f t="shared" si="40"/>
        <v>Industrial</v>
      </c>
      <c r="V163" s="13">
        <v>100</v>
      </c>
      <c r="W163" s="19">
        <f t="shared" ref="W163:Y182" si="43">V163*(1+X67)</f>
        <v>103</v>
      </c>
      <c r="X163" s="19">
        <f t="shared" si="43"/>
        <v>106.60499999999999</v>
      </c>
      <c r="Y163" s="19">
        <f t="shared" si="43"/>
        <v>110.06966249999999</v>
      </c>
      <c r="AC163" s="33">
        <f t="shared" si="13"/>
        <v>61</v>
      </c>
      <c r="AD163" s="3" t="str">
        <f t="shared" si="28"/>
        <v>Australia</v>
      </c>
      <c r="AE163" s="3" t="str">
        <f t="shared" si="30"/>
        <v>Industrial</v>
      </c>
      <c r="AF163" s="13">
        <v>100</v>
      </c>
      <c r="AG163" s="19">
        <f t="shared" ref="AG163:AI182" si="44">AF163*(1+AH67)</f>
        <v>103</v>
      </c>
      <c r="AH163" s="19">
        <f t="shared" si="44"/>
        <v>106.60499999999999</v>
      </c>
      <c r="AI163" s="19">
        <f t="shared" si="44"/>
        <v>110.06966249999999</v>
      </c>
    </row>
    <row r="164" spans="1:35" outlineLevel="1" x14ac:dyDescent="0.25">
      <c r="A164">
        <f t="shared" si="29"/>
        <v>62</v>
      </c>
      <c r="B164" s="3" t="str">
        <f t="shared" si="38"/>
        <v>Australia</v>
      </c>
      <c r="C164" s="3" t="str">
        <f t="shared" si="38"/>
        <v>Industrial</v>
      </c>
      <c r="D164" s="13">
        <v>100</v>
      </c>
      <c r="E164" s="19">
        <f t="shared" si="41"/>
        <v>103</v>
      </c>
      <c r="F164" s="19">
        <f t="shared" si="41"/>
        <v>106.09</v>
      </c>
      <c r="G164" s="19">
        <f t="shared" si="41"/>
        <v>108.74225</v>
      </c>
      <c r="K164" s="3" t="str">
        <f t="shared" si="39"/>
        <v>Australia</v>
      </c>
      <c r="L164" s="3" t="str">
        <f t="shared" si="39"/>
        <v>Industrial</v>
      </c>
      <c r="M164" s="13">
        <v>100</v>
      </c>
      <c r="N164" s="19">
        <f t="shared" si="42"/>
        <v>103</v>
      </c>
      <c r="O164" s="19">
        <f t="shared" si="42"/>
        <v>106.09</v>
      </c>
      <c r="P164" s="19">
        <f t="shared" si="42"/>
        <v>108.74225</v>
      </c>
      <c r="T164" s="3" t="str">
        <f t="shared" si="40"/>
        <v>Australia</v>
      </c>
      <c r="U164" s="3" t="str">
        <f t="shared" si="40"/>
        <v>Industrial</v>
      </c>
      <c r="V164" s="13">
        <v>100</v>
      </c>
      <c r="W164" s="19">
        <f t="shared" si="43"/>
        <v>103</v>
      </c>
      <c r="X164" s="19">
        <f t="shared" si="43"/>
        <v>106.09</v>
      </c>
      <c r="Y164" s="19">
        <f t="shared" si="43"/>
        <v>108.74225</v>
      </c>
      <c r="AC164" s="33">
        <f t="shared" si="13"/>
        <v>62</v>
      </c>
      <c r="AD164" s="3" t="str">
        <f t="shared" si="28"/>
        <v>Australia</v>
      </c>
      <c r="AE164" s="3" t="str">
        <f t="shared" si="30"/>
        <v>Industrial</v>
      </c>
      <c r="AF164" s="13">
        <v>100</v>
      </c>
      <c r="AG164" s="19">
        <f t="shared" si="44"/>
        <v>103</v>
      </c>
      <c r="AH164" s="19">
        <f t="shared" si="44"/>
        <v>106.09</v>
      </c>
      <c r="AI164" s="19">
        <f t="shared" si="44"/>
        <v>108.74225</v>
      </c>
    </row>
    <row r="165" spans="1:35" outlineLevel="1" x14ac:dyDescent="0.25">
      <c r="A165">
        <f t="shared" si="29"/>
        <v>63</v>
      </c>
      <c r="B165" s="3" t="str">
        <f t="shared" si="38"/>
        <v>Australia</v>
      </c>
      <c r="C165" s="3" t="str">
        <f t="shared" si="38"/>
        <v>Industrial</v>
      </c>
      <c r="D165" s="13">
        <v>100</v>
      </c>
      <c r="E165" s="19">
        <f t="shared" si="41"/>
        <v>102.49999999999999</v>
      </c>
      <c r="F165" s="19">
        <f t="shared" si="41"/>
        <v>105.06249999999997</v>
      </c>
      <c r="G165" s="19">
        <f t="shared" si="41"/>
        <v>107.68906249999996</v>
      </c>
      <c r="K165" s="3" t="str">
        <f t="shared" si="39"/>
        <v>Australia</v>
      </c>
      <c r="L165" s="3" t="str">
        <f t="shared" si="39"/>
        <v>Industrial</v>
      </c>
      <c r="M165" s="13">
        <v>100</v>
      </c>
      <c r="N165" s="19">
        <f t="shared" si="42"/>
        <v>102.49999999999999</v>
      </c>
      <c r="O165" s="19">
        <f t="shared" si="42"/>
        <v>105.06249999999997</v>
      </c>
      <c r="P165" s="19">
        <f t="shared" si="42"/>
        <v>107.68906249999996</v>
      </c>
      <c r="T165" s="3" t="str">
        <f t="shared" si="40"/>
        <v>Australia</v>
      </c>
      <c r="U165" s="3" t="str">
        <f t="shared" si="40"/>
        <v>Industrial</v>
      </c>
      <c r="V165" s="13">
        <v>100</v>
      </c>
      <c r="W165" s="19">
        <f t="shared" si="43"/>
        <v>102.49999999999999</v>
      </c>
      <c r="X165" s="19">
        <f t="shared" si="43"/>
        <v>105.06249999999997</v>
      </c>
      <c r="Y165" s="19">
        <f t="shared" si="43"/>
        <v>107.68906249999996</v>
      </c>
      <c r="AC165" s="33">
        <f t="shared" si="13"/>
        <v>63</v>
      </c>
      <c r="AD165" s="3" t="str">
        <f t="shared" si="28"/>
        <v>Australia</v>
      </c>
      <c r="AE165" s="3" t="str">
        <f t="shared" si="30"/>
        <v>Industrial</v>
      </c>
      <c r="AF165" s="13">
        <v>100</v>
      </c>
      <c r="AG165" s="19">
        <f t="shared" si="44"/>
        <v>102.49999999999999</v>
      </c>
      <c r="AH165" s="19">
        <f t="shared" si="44"/>
        <v>105.06249999999997</v>
      </c>
      <c r="AI165" s="19">
        <f t="shared" si="44"/>
        <v>107.68906249999996</v>
      </c>
    </row>
    <row r="166" spans="1:35" outlineLevel="1" x14ac:dyDescent="0.25">
      <c r="A166">
        <f t="shared" si="29"/>
        <v>64</v>
      </c>
      <c r="B166" s="3">
        <f t="shared" si="38"/>
        <v>0</v>
      </c>
      <c r="C166" s="3">
        <f t="shared" si="38"/>
        <v>0</v>
      </c>
      <c r="D166" s="13">
        <v>100</v>
      </c>
      <c r="E166" s="19">
        <f t="shared" si="41"/>
        <v>100</v>
      </c>
      <c r="F166" s="19">
        <f t="shared" si="41"/>
        <v>100</v>
      </c>
      <c r="G166" s="19">
        <f t="shared" si="41"/>
        <v>100</v>
      </c>
      <c r="K166" s="3">
        <f t="shared" si="39"/>
        <v>0</v>
      </c>
      <c r="L166" s="3">
        <f t="shared" si="39"/>
        <v>0</v>
      </c>
      <c r="M166" s="13">
        <v>100</v>
      </c>
      <c r="N166" s="19">
        <f t="shared" si="42"/>
        <v>100</v>
      </c>
      <c r="O166" s="19">
        <f t="shared" si="42"/>
        <v>100</v>
      </c>
      <c r="P166" s="19">
        <f t="shared" si="42"/>
        <v>100</v>
      </c>
      <c r="T166" s="3">
        <f t="shared" si="40"/>
        <v>0</v>
      </c>
      <c r="U166" s="3">
        <f t="shared" si="40"/>
        <v>0</v>
      </c>
      <c r="V166" s="13">
        <v>100</v>
      </c>
      <c r="W166" s="19">
        <f t="shared" si="43"/>
        <v>100</v>
      </c>
      <c r="X166" s="19">
        <f t="shared" si="43"/>
        <v>100</v>
      </c>
      <c r="Y166" s="19">
        <f t="shared" si="43"/>
        <v>100</v>
      </c>
      <c r="AC166" s="33">
        <f t="shared" ref="AC166:AC231" si="45">+A166</f>
        <v>64</v>
      </c>
      <c r="AD166" s="3">
        <f t="shared" ref="AD166:AD192" si="46">+AD70</f>
        <v>0</v>
      </c>
      <c r="AE166" s="3">
        <f t="shared" si="30"/>
        <v>0</v>
      </c>
      <c r="AF166" s="13">
        <v>100</v>
      </c>
      <c r="AG166" s="19">
        <f t="shared" si="44"/>
        <v>100</v>
      </c>
      <c r="AH166" s="19">
        <f t="shared" si="44"/>
        <v>100</v>
      </c>
      <c r="AI166" s="19">
        <f t="shared" si="44"/>
        <v>100</v>
      </c>
    </row>
    <row r="167" spans="1:35" outlineLevel="1" x14ac:dyDescent="0.25">
      <c r="A167">
        <f t="shared" ref="A167:A192" si="47">+A71</f>
        <v>65</v>
      </c>
      <c r="B167" s="3">
        <f t="shared" si="38"/>
        <v>0</v>
      </c>
      <c r="C167" s="3">
        <f t="shared" si="38"/>
        <v>0</v>
      </c>
      <c r="D167" s="13">
        <v>100</v>
      </c>
      <c r="E167" s="19">
        <f t="shared" si="41"/>
        <v>100</v>
      </c>
      <c r="F167" s="19">
        <f t="shared" si="41"/>
        <v>100</v>
      </c>
      <c r="G167" s="19">
        <f t="shared" si="41"/>
        <v>100</v>
      </c>
      <c r="K167" s="3">
        <f t="shared" si="39"/>
        <v>0</v>
      </c>
      <c r="L167" s="3">
        <f t="shared" si="39"/>
        <v>0</v>
      </c>
      <c r="M167" s="13">
        <v>100</v>
      </c>
      <c r="N167" s="19">
        <f t="shared" si="42"/>
        <v>100</v>
      </c>
      <c r="O167" s="19">
        <f t="shared" si="42"/>
        <v>100</v>
      </c>
      <c r="P167" s="19">
        <f t="shared" si="42"/>
        <v>100</v>
      </c>
      <c r="T167" s="3">
        <f t="shared" si="40"/>
        <v>0</v>
      </c>
      <c r="U167" s="3">
        <f t="shared" si="40"/>
        <v>0</v>
      </c>
      <c r="V167" s="13">
        <v>100</v>
      </c>
      <c r="W167" s="19">
        <f t="shared" si="43"/>
        <v>100</v>
      </c>
      <c r="X167" s="19">
        <f t="shared" si="43"/>
        <v>100</v>
      </c>
      <c r="Y167" s="19">
        <f t="shared" si="43"/>
        <v>100</v>
      </c>
      <c r="AC167" s="33">
        <f t="shared" si="45"/>
        <v>65</v>
      </c>
      <c r="AD167" s="3">
        <f t="shared" si="46"/>
        <v>0</v>
      </c>
      <c r="AE167" s="3">
        <f t="shared" ref="AE167:AE192" si="48">+AE71</f>
        <v>0</v>
      </c>
      <c r="AF167" s="13">
        <v>100</v>
      </c>
      <c r="AG167" s="19">
        <f t="shared" si="44"/>
        <v>100</v>
      </c>
      <c r="AH167" s="19">
        <f t="shared" si="44"/>
        <v>100</v>
      </c>
      <c r="AI167" s="19">
        <f t="shared" si="44"/>
        <v>100</v>
      </c>
    </row>
    <row r="168" spans="1:35" outlineLevel="1" x14ac:dyDescent="0.25">
      <c r="A168">
        <f t="shared" si="47"/>
        <v>66</v>
      </c>
      <c r="B168" s="3">
        <f t="shared" si="38"/>
        <v>0</v>
      </c>
      <c r="C168" s="3">
        <f t="shared" si="38"/>
        <v>0</v>
      </c>
      <c r="D168" s="13">
        <v>100</v>
      </c>
      <c r="E168" s="19">
        <f t="shared" si="41"/>
        <v>100</v>
      </c>
      <c r="F168" s="19">
        <f t="shared" si="41"/>
        <v>100</v>
      </c>
      <c r="G168" s="19">
        <f t="shared" si="41"/>
        <v>100</v>
      </c>
      <c r="K168" s="3">
        <f t="shared" si="39"/>
        <v>0</v>
      </c>
      <c r="L168" s="3">
        <f t="shared" si="39"/>
        <v>0</v>
      </c>
      <c r="M168" s="13">
        <v>100</v>
      </c>
      <c r="N168" s="19">
        <f t="shared" si="42"/>
        <v>100</v>
      </c>
      <c r="O168" s="19">
        <f t="shared" si="42"/>
        <v>100</v>
      </c>
      <c r="P168" s="19">
        <f t="shared" si="42"/>
        <v>100</v>
      </c>
      <c r="T168" s="3">
        <f t="shared" si="40"/>
        <v>0</v>
      </c>
      <c r="U168" s="3">
        <f t="shared" si="40"/>
        <v>0</v>
      </c>
      <c r="V168" s="13">
        <v>100</v>
      </c>
      <c r="W168" s="19">
        <f t="shared" si="43"/>
        <v>100</v>
      </c>
      <c r="X168" s="19">
        <f t="shared" si="43"/>
        <v>100</v>
      </c>
      <c r="Y168" s="19">
        <f t="shared" si="43"/>
        <v>100</v>
      </c>
      <c r="AC168" s="33">
        <f t="shared" si="45"/>
        <v>66</v>
      </c>
      <c r="AD168" s="3">
        <f t="shared" si="46"/>
        <v>0</v>
      </c>
      <c r="AE168" s="3">
        <f t="shared" si="48"/>
        <v>0</v>
      </c>
      <c r="AF168" s="13">
        <v>100</v>
      </c>
      <c r="AG168" s="19">
        <f t="shared" si="44"/>
        <v>100</v>
      </c>
      <c r="AH168" s="19">
        <f t="shared" si="44"/>
        <v>100</v>
      </c>
      <c r="AI168" s="19">
        <f t="shared" si="44"/>
        <v>100</v>
      </c>
    </row>
    <row r="169" spans="1:35" outlineLevel="1" x14ac:dyDescent="0.25">
      <c r="A169">
        <f t="shared" si="47"/>
        <v>67</v>
      </c>
      <c r="B169" s="3" t="str">
        <f t="shared" si="38"/>
        <v>Japan</v>
      </c>
      <c r="C169" s="3" t="str">
        <f t="shared" si="38"/>
        <v>Industrial</v>
      </c>
      <c r="D169" s="13">
        <v>100</v>
      </c>
      <c r="E169" s="19">
        <f t="shared" si="41"/>
        <v>102</v>
      </c>
      <c r="F169" s="19">
        <f t="shared" si="41"/>
        <v>104.55</v>
      </c>
      <c r="G169" s="19">
        <f t="shared" si="41"/>
        <v>106.64100000000001</v>
      </c>
      <c r="K169" s="3" t="str">
        <f t="shared" si="39"/>
        <v>Japan</v>
      </c>
      <c r="L169" s="3" t="str">
        <f t="shared" si="39"/>
        <v>Industrial</v>
      </c>
      <c r="M169" s="13">
        <v>100</v>
      </c>
      <c r="N169" s="19">
        <f t="shared" si="42"/>
        <v>102</v>
      </c>
      <c r="O169" s="19">
        <f t="shared" si="42"/>
        <v>104.55</v>
      </c>
      <c r="P169" s="19">
        <f t="shared" si="42"/>
        <v>106.64100000000001</v>
      </c>
      <c r="T169" s="3" t="str">
        <f t="shared" si="40"/>
        <v>Japan</v>
      </c>
      <c r="U169" s="3" t="str">
        <f t="shared" si="40"/>
        <v>Industrial</v>
      </c>
      <c r="V169" s="13">
        <v>100</v>
      </c>
      <c r="W169" s="19">
        <f t="shared" si="43"/>
        <v>102</v>
      </c>
      <c r="X169" s="19">
        <f t="shared" si="43"/>
        <v>104.55</v>
      </c>
      <c r="Y169" s="19">
        <f t="shared" si="43"/>
        <v>106.64100000000001</v>
      </c>
      <c r="AC169" s="33">
        <f t="shared" si="45"/>
        <v>67</v>
      </c>
      <c r="AD169" s="3" t="str">
        <f t="shared" si="46"/>
        <v>Japan</v>
      </c>
      <c r="AE169" s="3" t="str">
        <f t="shared" si="48"/>
        <v>Industrial</v>
      </c>
      <c r="AF169" s="13">
        <v>100</v>
      </c>
      <c r="AG169" s="19">
        <f t="shared" si="44"/>
        <v>102</v>
      </c>
      <c r="AH169" s="19">
        <f t="shared" si="44"/>
        <v>104.55</v>
      </c>
      <c r="AI169" s="19">
        <f t="shared" si="44"/>
        <v>106.64100000000001</v>
      </c>
    </row>
    <row r="170" spans="1:35" outlineLevel="1" x14ac:dyDescent="0.25">
      <c r="A170">
        <f t="shared" si="47"/>
        <v>68</v>
      </c>
      <c r="B170" s="3" t="str">
        <f t="shared" si="38"/>
        <v>Singapore</v>
      </c>
      <c r="C170" s="3" t="str">
        <f t="shared" si="38"/>
        <v>Industrial</v>
      </c>
      <c r="D170" s="13">
        <v>100</v>
      </c>
      <c r="E170" s="19">
        <f t="shared" si="41"/>
        <v>101.49999999999999</v>
      </c>
      <c r="F170" s="19">
        <f t="shared" si="41"/>
        <v>102.51499999999999</v>
      </c>
      <c r="G170" s="19">
        <f t="shared" si="41"/>
        <v>103.54014999999998</v>
      </c>
      <c r="K170" s="3" t="str">
        <f t="shared" si="39"/>
        <v>Singapore</v>
      </c>
      <c r="L170" s="3" t="str">
        <f t="shared" si="39"/>
        <v>Industrial</v>
      </c>
      <c r="M170" s="13">
        <v>100</v>
      </c>
      <c r="N170" s="19">
        <f t="shared" si="42"/>
        <v>101.49999999999999</v>
      </c>
      <c r="O170" s="19">
        <f t="shared" si="42"/>
        <v>102.51499999999999</v>
      </c>
      <c r="P170" s="19">
        <f t="shared" si="42"/>
        <v>103.54014999999998</v>
      </c>
      <c r="T170" s="3" t="str">
        <f t="shared" si="40"/>
        <v>Singapore</v>
      </c>
      <c r="U170" s="3" t="str">
        <f t="shared" si="40"/>
        <v>Industrial</v>
      </c>
      <c r="V170" s="13">
        <v>100</v>
      </c>
      <c r="W170" s="19">
        <f t="shared" si="43"/>
        <v>101.49999999999999</v>
      </c>
      <c r="X170" s="19">
        <f t="shared" si="43"/>
        <v>102.51499999999999</v>
      </c>
      <c r="Y170" s="19">
        <f t="shared" si="43"/>
        <v>103.54014999999998</v>
      </c>
      <c r="AC170" s="33">
        <f t="shared" si="45"/>
        <v>68</v>
      </c>
      <c r="AD170" s="3" t="str">
        <f t="shared" si="46"/>
        <v>Singapore</v>
      </c>
      <c r="AE170" s="3" t="str">
        <f t="shared" si="48"/>
        <v>Industrial</v>
      </c>
      <c r="AF170" s="13">
        <v>100</v>
      </c>
      <c r="AG170" s="19">
        <f t="shared" si="44"/>
        <v>101.49999999999999</v>
      </c>
      <c r="AH170" s="19">
        <f t="shared" si="44"/>
        <v>102.51499999999999</v>
      </c>
      <c r="AI170" s="19">
        <f t="shared" si="44"/>
        <v>103.54014999999998</v>
      </c>
    </row>
    <row r="171" spans="1:35" outlineLevel="1" x14ac:dyDescent="0.25">
      <c r="A171">
        <f t="shared" si="47"/>
        <v>69</v>
      </c>
      <c r="B171" s="3" t="str">
        <f t="shared" si="38"/>
        <v>South Korea</v>
      </c>
      <c r="C171" s="3" t="str">
        <f t="shared" si="38"/>
        <v>Industrial</v>
      </c>
      <c r="D171" s="13">
        <v>100</v>
      </c>
      <c r="E171" s="19">
        <f t="shared" si="41"/>
        <v>101</v>
      </c>
      <c r="F171" s="19">
        <f t="shared" si="41"/>
        <v>104.03</v>
      </c>
      <c r="G171" s="19">
        <f t="shared" si="41"/>
        <v>106.63074999999999</v>
      </c>
      <c r="K171" s="3" t="str">
        <f t="shared" si="39"/>
        <v>South Korea</v>
      </c>
      <c r="L171" s="3" t="str">
        <f t="shared" si="39"/>
        <v>Industrial</v>
      </c>
      <c r="M171" s="13">
        <v>100</v>
      </c>
      <c r="N171" s="19">
        <f t="shared" si="42"/>
        <v>101</v>
      </c>
      <c r="O171" s="19">
        <f t="shared" si="42"/>
        <v>104.03</v>
      </c>
      <c r="P171" s="19">
        <f t="shared" si="42"/>
        <v>106.63074999999999</v>
      </c>
      <c r="T171" s="3" t="str">
        <f t="shared" si="40"/>
        <v>South Korea</v>
      </c>
      <c r="U171" s="3" t="str">
        <f t="shared" si="40"/>
        <v>Industrial</v>
      </c>
      <c r="V171" s="13">
        <v>100</v>
      </c>
      <c r="W171" s="19">
        <f t="shared" si="43"/>
        <v>101</v>
      </c>
      <c r="X171" s="19">
        <f t="shared" si="43"/>
        <v>104.03</v>
      </c>
      <c r="Y171" s="19">
        <f t="shared" si="43"/>
        <v>106.63074999999999</v>
      </c>
      <c r="AC171" s="33">
        <f t="shared" si="45"/>
        <v>69</v>
      </c>
      <c r="AD171" s="3" t="str">
        <f t="shared" si="46"/>
        <v>South Korea</v>
      </c>
      <c r="AE171" s="3" t="str">
        <f t="shared" si="48"/>
        <v>Industrial</v>
      </c>
      <c r="AF171" s="13">
        <v>100</v>
      </c>
      <c r="AG171" s="19">
        <f t="shared" si="44"/>
        <v>101</v>
      </c>
      <c r="AH171" s="19">
        <f t="shared" si="44"/>
        <v>104.03</v>
      </c>
      <c r="AI171" s="19">
        <f t="shared" si="44"/>
        <v>106.63074999999999</v>
      </c>
    </row>
    <row r="172" spans="1:35" outlineLevel="1" x14ac:dyDescent="0.25">
      <c r="A172">
        <f t="shared" si="47"/>
        <v>70</v>
      </c>
      <c r="B172" s="3" t="str">
        <f t="shared" si="38"/>
        <v>Australia</v>
      </c>
      <c r="C172" s="3" t="str">
        <f t="shared" si="38"/>
        <v>Office</v>
      </c>
      <c r="D172" s="13">
        <v>100</v>
      </c>
      <c r="E172" s="19">
        <f t="shared" si="41"/>
        <v>102.49999999999999</v>
      </c>
      <c r="F172" s="19">
        <f t="shared" si="41"/>
        <v>106.6</v>
      </c>
      <c r="G172" s="19">
        <f t="shared" si="41"/>
        <v>109.26499999999999</v>
      </c>
      <c r="K172" s="3" t="str">
        <f t="shared" si="39"/>
        <v>Australia</v>
      </c>
      <c r="L172" s="3" t="str">
        <f t="shared" si="39"/>
        <v>Office</v>
      </c>
      <c r="M172" s="13">
        <v>100</v>
      </c>
      <c r="N172" s="19">
        <f t="shared" si="42"/>
        <v>102.49999999999999</v>
      </c>
      <c r="O172" s="19">
        <f t="shared" si="42"/>
        <v>106.6</v>
      </c>
      <c r="P172" s="19">
        <f t="shared" si="42"/>
        <v>109.26499999999999</v>
      </c>
      <c r="T172" s="3" t="str">
        <f t="shared" si="40"/>
        <v>Australia</v>
      </c>
      <c r="U172" s="3" t="str">
        <f t="shared" si="40"/>
        <v>Office</v>
      </c>
      <c r="V172" s="13">
        <v>100</v>
      </c>
      <c r="W172" s="19">
        <f t="shared" si="43"/>
        <v>102.49999999999999</v>
      </c>
      <c r="X172" s="19">
        <f t="shared" si="43"/>
        <v>106.6</v>
      </c>
      <c r="Y172" s="19">
        <f t="shared" si="43"/>
        <v>109.26499999999999</v>
      </c>
      <c r="AC172" s="33">
        <f t="shared" si="45"/>
        <v>70</v>
      </c>
      <c r="AD172" s="3" t="str">
        <f t="shared" si="46"/>
        <v>Australia</v>
      </c>
      <c r="AE172" s="3" t="str">
        <f t="shared" si="48"/>
        <v>Office</v>
      </c>
      <c r="AF172" s="13">
        <v>100</v>
      </c>
      <c r="AG172" s="19">
        <f t="shared" si="44"/>
        <v>102.49999999999999</v>
      </c>
      <c r="AH172" s="19">
        <f t="shared" si="44"/>
        <v>106.6</v>
      </c>
      <c r="AI172" s="19">
        <f t="shared" si="44"/>
        <v>109.26499999999999</v>
      </c>
    </row>
    <row r="173" spans="1:35" outlineLevel="1" x14ac:dyDescent="0.25">
      <c r="A173">
        <f t="shared" si="47"/>
        <v>71</v>
      </c>
      <c r="B173" s="3" t="str">
        <f t="shared" si="38"/>
        <v>Australia</v>
      </c>
      <c r="C173" s="3" t="str">
        <f t="shared" si="38"/>
        <v>Office</v>
      </c>
      <c r="D173" s="13">
        <v>100</v>
      </c>
      <c r="E173" s="19">
        <f t="shared" si="41"/>
        <v>95</v>
      </c>
      <c r="F173" s="19">
        <f t="shared" si="41"/>
        <v>96.424999999999997</v>
      </c>
      <c r="G173" s="19">
        <f t="shared" si="41"/>
        <v>99.799874999999986</v>
      </c>
      <c r="K173" s="3" t="str">
        <f t="shared" si="39"/>
        <v>Australia</v>
      </c>
      <c r="L173" s="3" t="str">
        <f t="shared" si="39"/>
        <v>Office</v>
      </c>
      <c r="M173" s="13">
        <v>100</v>
      </c>
      <c r="N173" s="19">
        <f t="shared" si="42"/>
        <v>95</v>
      </c>
      <c r="O173" s="19">
        <f t="shared" si="42"/>
        <v>96.424999999999997</v>
      </c>
      <c r="P173" s="19">
        <f t="shared" si="42"/>
        <v>99.799874999999986</v>
      </c>
      <c r="T173" s="3" t="str">
        <f t="shared" si="40"/>
        <v>Australia</v>
      </c>
      <c r="U173" s="3" t="str">
        <f t="shared" si="40"/>
        <v>Office</v>
      </c>
      <c r="V173" s="13">
        <v>100</v>
      </c>
      <c r="W173" s="19">
        <f t="shared" si="43"/>
        <v>95</v>
      </c>
      <c r="X173" s="19">
        <f t="shared" si="43"/>
        <v>96.424999999999997</v>
      </c>
      <c r="Y173" s="19">
        <f t="shared" si="43"/>
        <v>99.799874999999986</v>
      </c>
      <c r="AC173" s="33">
        <f t="shared" si="45"/>
        <v>71</v>
      </c>
      <c r="AD173" s="3" t="str">
        <f t="shared" si="46"/>
        <v>Australia</v>
      </c>
      <c r="AE173" s="3" t="str">
        <f t="shared" si="48"/>
        <v>Office</v>
      </c>
      <c r="AF173" s="13">
        <v>100</v>
      </c>
      <c r="AG173" s="19">
        <f t="shared" si="44"/>
        <v>95</v>
      </c>
      <c r="AH173" s="19">
        <f t="shared" si="44"/>
        <v>96.424999999999997</v>
      </c>
      <c r="AI173" s="19">
        <f t="shared" si="44"/>
        <v>99.799874999999986</v>
      </c>
    </row>
    <row r="174" spans="1:35" outlineLevel="1" x14ac:dyDescent="0.25">
      <c r="A174">
        <f t="shared" si="47"/>
        <v>72</v>
      </c>
      <c r="B174" s="3" t="str">
        <f t="shared" si="38"/>
        <v>Australia</v>
      </c>
      <c r="C174" s="3" t="str">
        <f t="shared" si="38"/>
        <v>Office</v>
      </c>
      <c r="D174" s="13">
        <v>100</v>
      </c>
      <c r="E174" s="19">
        <f t="shared" si="41"/>
        <v>103.49999999999999</v>
      </c>
      <c r="F174" s="19">
        <f t="shared" si="41"/>
        <v>107.12249999999997</v>
      </c>
      <c r="G174" s="19">
        <f t="shared" si="41"/>
        <v>109.80056249999997</v>
      </c>
      <c r="K174" s="3" t="str">
        <f t="shared" si="39"/>
        <v>Australia</v>
      </c>
      <c r="L174" s="3" t="str">
        <f t="shared" si="39"/>
        <v>Office</v>
      </c>
      <c r="M174" s="13">
        <v>100</v>
      </c>
      <c r="N174" s="19">
        <f t="shared" si="42"/>
        <v>103.49999999999999</v>
      </c>
      <c r="O174" s="19">
        <f t="shared" si="42"/>
        <v>107.12249999999997</v>
      </c>
      <c r="P174" s="19">
        <f t="shared" si="42"/>
        <v>109.80056249999997</v>
      </c>
      <c r="T174" s="3" t="str">
        <f t="shared" si="40"/>
        <v>Australia</v>
      </c>
      <c r="U174" s="3" t="str">
        <f t="shared" si="40"/>
        <v>Office</v>
      </c>
      <c r="V174" s="13">
        <v>100</v>
      </c>
      <c r="W174" s="19">
        <f t="shared" si="43"/>
        <v>103.49999999999999</v>
      </c>
      <c r="X174" s="19">
        <f t="shared" si="43"/>
        <v>107.12249999999997</v>
      </c>
      <c r="Y174" s="19">
        <f t="shared" si="43"/>
        <v>109.80056249999997</v>
      </c>
      <c r="AC174" s="33">
        <f t="shared" si="45"/>
        <v>72</v>
      </c>
      <c r="AD174" s="3" t="str">
        <f t="shared" si="46"/>
        <v>Australia</v>
      </c>
      <c r="AE174" s="3" t="str">
        <f t="shared" si="48"/>
        <v>Office</v>
      </c>
      <c r="AF174" s="13">
        <v>100</v>
      </c>
      <c r="AG174" s="19">
        <f t="shared" si="44"/>
        <v>103.49999999999999</v>
      </c>
      <c r="AH174" s="19">
        <f t="shared" si="44"/>
        <v>107.12249999999997</v>
      </c>
      <c r="AI174" s="19">
        <f t="shared" si="44"/>
        <v>109.80056249999997</v>
      </c>
    </row>
    <row r="175" spans="1:35" outlineLevel="1" x14ac:dyDescent="0.25">
      <c r="A175">
        <f t="shared" si="47"/>
        <v>73</v>
      </c>
      <c r="B175" s="3" t="str">
        <f t="shared" si="38"/>
        <v>Australia</v>
      </c>
      <c r="C175" s="3" t="str">
        <f t="shared" si="38"/>
        <v>Office</v>
      </c>
      <c r="D175" s="13">
        <v>100</v>
      </c>
      <c r="E175" s="19">
        <f t="shared" si="41"/>
        <v>103.49999999999999</v>
      </c>
      <c r="F175" s="19">
        <f t="shared" si="41"/>
        <v>108.15749999999998</v>
      </c>
      <c r="G175" s="19">
        <f t="shared" si="41"/>
        <v>110.86143749999998</v>
      </c>
      <c r="K175" s="3" t="str">
        <f t="shared" si="39"/>
        <v>Australia</v>
      </c>
      <c r="L175" s="3" t="str">
        <f t="shared" si="39"/>
        <v>Office</v>
      </c>
      <c r="M175" s="13">
        <v>100</v>
      </c>
      <c r="N175" s="19">
        <f t="shared" si="42"/>
        <v>103.49999999999999</v>
      </c>
      <c r="O175" s="19">
        <f t="shared" si="42"/>
        <v>108.15749999999998</v>
      </c>
      <c r="P175" s="19">
        <f t="shared" si="42"/>
        <v>110.86143749999998</v>
      </c>
      <c r="T175" s="3" t="str">
        <f t="shared" si="40"/>
        <v>Australia</v>
      </c>
      <c r="U175" s="3" t="str">
        <f t="shared" si="40"/>
        <v>Office</v>
      </c>
      <c r="V175" s="13">
        <v>100</v>
      </c>
      <c r="W175" s="19">
        <f t="shared" si="43"/>
        <v>103.49999999999999</v>
      </c>
      <c r="X175" s="19">
        <f t="shared" si="43"/>
        <v>108.15749999999998</v>
      </c>
      <c r="Y175" s="19">
        <f t="shared" si="43"/>
        <v>110.86143749999998</v>
      </c>
      <c r="AC175" s="33">
        <f t="shared" si="45"/>
        <v>73</v>
      </c>
      <c r="AD175" s="3" t="str">
        <f t="shared" si="46"/>
        <v>Australia</v>
      </c>
      <c r="AE175" s="3" t="str">
        <f t="shared" si="48"/>
        <v>Office</v>
      </c>
      <c r="AF175" s="13">
        <v>100</v>
      </c>
      <c r="AG175" s="19">
        <f t="shared" si="44"/>
        <v>103.49999999999999</v>
      </c>
      <c r="AH175" s="19">
        <f t="shared" si="44"/>
        <v>108.15749999999998</v>
      </c>
      <c r="AI175" s="19">
        <f t="shared" si="44"/>
        <v>110.86143749999998</v>
      </c>
    </row>
    <row r="176" spans="1:35" outlineLevel="1" x14ac:dyDescent="0.25">
      <c r="A176">
        <f t="shared" si="47"/>
        <v>74</v>
      </c>
      <c r="B176" s="3">
        <f t="shared" si="38"/>
        <v>0</v>
      </c>
      <c r="C176" s="3">
        <f t="shared" si="38"/>
        <v>0</v>
      </c>
      <c r="D176" s="13">
        <v>100</v>
      </c>
      <c r="E176" s="19">
        <f t="shared" si="41"/>
        <v>100</v>
      </c>
      <c r="F176" s="19">
        <f t="shared" si="41"/>
        <v>100</v>
      </c>
      <c r="G176" s="19">
        <f t="shared" si="41"/>
        <v>100</v>
      </c>
      <c r="K176" s="3">
        <f t="shared" si="39"/>
        <v>0</v>
      </c>
      <c r="L176" s="3">
        <f t="shared" si="39"/>
        <v>0</v>
      </c>
      <c r="M176" s="13">
        <v>100</v>
      </c>
      <c r="N176" s="19">
        <f t="shared" si="42"/>
        <v>100</v>
      </c>
      <c r="O176" s="19">
        <f t="shared" si="42"/>
        <v>100</v>
      </c>
      <c r="P176" s="19">
        <f t="shared" si="42"/>
        <v>100</v>
      </c>
      <c r="T176" s="3">
        <f t="shared" si="40"/>
        <v>0</v>
      </c>
      <c r="U176" s="3">
        <f t="shared" si="40"/>
        <v>0</v>
      </c>
      <c r="V176" s="13">
        <v>100</v>
      </c>
      <c r="W176" s="19">
        <f t="shared" si="43"/>
        <v>100</v>
      </c>
      <c r="X176" s="19">
        <f t="shared" si="43"/>
        <v>100</v>
      </c>
      <c r="Y176" s="19">
        <f t="shared" si="43"/>
        <v>100</v>
      </c>
      <c r="AC176" s="33">
        <f t="shared" si="45"/>
        <v>74</v>
      </c>
      <c r="AD176" s="3">
        <f t="shared" si="46"/>
        <v>0</v>
      </c>
      <c r="AE176" s="3">
        <f t="shared" si="48"/>
        <v>0</v>
      </c>
      <c r="AF176" s="13">
        <v>100</v>
      </c>
      <c r="AG176" s="19">
        <f t="shared" si="44"/>
        <v>100</v>
      </c>
      <c r="AH176" s="19">
        <f t="shared" si="44"/>
        <v>100</v>
      </c>
      <c r="AI176" s="19">
        <f t="shared" si="44"/>
        <v>100</v>
      </c>
    </row>
    <row r="177" spans="1:35" outlineLevel="1" x14ac:dyDescent="0.25">
      <c r="A177">
        <f t="shared" si="47"/>
        <v>75</v>
      </c>
      <c r="B177" s="3">
        <f t="shared" si="38"/>
        <v>0</v>
      </c>
      <c r="C177" s="3">
        <f t="shared" si="38"/>
        <v>0</v>
      </c>
      <c r="D177" s="13">
        <v>100</v>
      </c>
      <c r="E177" s="19">
        <f t="shared" si="41"/>
        <v>100</v>
      </c>
      <c r="F177" s="19">
        <f t="shared" si="41"/>
        <v>100</v>
      </c>
      <c r="G177" s="19">
        <f t="shared" si="41"/>
        <v>100</v>
      </c>
      <c r="K177" s="3">
        <f t="shared" si="39"/>
        <v>0</v>
      </c>
      <c r="L177" s="3">
        <f t="shared" si="39"/>
        <v>0</v>
      </c>
      <c r="M177" s="13">
        <v>100</v>
      </c>
      <c r="N177" s="19">
        <f t="shared" si="42"/>
        <v>100</v>
      </c>
      <c r="O177" s="19">
        <f t="shared" si="42"/>
        <v>100</v>
      </c>
      <c r="P177" s="19">
        <f t="shared" si="42"/>
        <v>100</v>
      </c>
      <c r="T177" s="3">
        <f t="shared" si="40"/>
        <v>0</v>
      </c>
      <c r="U177" s="3">
        <f t="shared" si="40"/>
        <v>0</v>
      </c>
      <c r="V177" s="13">
        <v>100</v>
      </c>
      <c r="W177" s="19">
        <f t="shared" si="43"/>
        <v>100</v>
      </c>
      <c r="X177" s="19">
        <f t="shared" si="43"/>
        <v>100</v>
      </c>
      <c r="Y177" s="19">
        <f t="shared" si="43"/>
        <v>100</v>
      </c>
      <c r="AC177" s="33">
        <f t="shared" si="45"/>
        <v>75</v>
      </c>
      <c r="AD177" s="3">
        <f t="shared" si="46"/>
        <v>0</v>
      </c>
      <c r="AE177" s="3">
        <f t="shared" si="48"/>
        <v>0</v>
      </c>
      <c r="AF177" s="13">
        <v>100</v>
      </c>
      <c r="AG177" s="19">
        <f t="shared" si="44"/>
        <v>100</v>
      </c>
      <c r="AH177" s="19">
        <f t="shared" si="44"/>
        <v>100</v>
      </c>
      <c r="AI177" s="19">
        <f t="shared" si="44"/>
        <v>100</v>
      </c>
    </row>
    <row r="178" spans="1:35" outlineLevel="1" x14ac:dyDescent="0.25">
      <c r="A178">
        <f t="shared" si="47"/>
        <v>76</v>
      </c>
      <c r="B178" s="3">
        <f t="shared" si="38"/>
        <v>0</v>
      </c>
      <c r="C178" s="3">
        <f t="shared" si="38"/>
        <v>0</v>
      </c>
      <c r="D178" s="13">
        <v>100</v>
      </c>
      <c r="E178" s="19">
        <f t="shared" si="41"/>
        <v>100</v>
      </c>
      <c r="F178" s="19">
        <f t="shared" si="41"/>
        <v>100</v>
      </c>
      <c r="G178" s="19">
        <f t="shared" si="41"/>
        <v>100</v>
      </c>
      <c r="K178" s="3">
        <f t="shared" si="39"/>
        <v>0</v>
      </c>
      <c r="L178" s="3">
        <f t="shared" si="39"/>
        <v>0</v>
      </c>
      <c r="M178" s="13">
        <v>100</v>
      </c>
      <c r="N178" s="19">
        <f t="shared" si="42"/>
        <v>100</v>
      </c>
      <c r="O178" s="19">
        <f t="shared" si="42"/>
        <v>100</v>
      </c>
      <c r="P178" s="19">
        <f t="shared" si="42"/>
        <v>100</v>
      </c>
      <c r="T178" s="3">
        <f t="shared" si="40"/>
        <v>0</v>
      </c>
      <c r="U178" s="3">
        <f t="shared" si="40"/>
        <v>0</v>
      </c>
      <c r="V178" s="13">
        <v>100</v>
      </c>
      <c r="W178" s="19">
        <f t="shared" si="43"/>
        <v>100</v>
      </c>
      <c r="X178" s="19">
        <f t="shared" si="43"/>
        <v>100</v>
      </c>
      <c r="Y178" s="19">
        <f t="shared" si="43"/>
        <v>100</v>
      </c>
      <c r="AC178" s="33">
        <f t="shared" si="45"/>
        <v>76</v>
      </c>
      <c r="AD178" s="3">
        <f t="shared" si="46"/>
        <v>0</v>
      </c>
      <c r="AE178" s="3">
        <f t="shared" si="48"/>
        <v>0</v>
      </c>
      <c r="AF178" s="13">
        <v>100</v>
      </c>
      <c r="AG178" s="19">
        <f t="shared" si="44"/>
        <v>100</v>
      </c>
      <c r="AH178" s="19">
        <f t="shared" si="44"/>
        <v>100</v>
      </c>
      <c r="AI178" s="19">
        <f t="shared" si="44"/>
        <v>100</v>
      </c>
    </row>
    <row r="179" spans="1:35" outlineLevel="1" x14ac:dyDescent="0.25">
      <c r="A179">
        <f t="shared" si="47"/>
        <v>77</v>
      </c>
      <c r="B179" s="3" t="str">
        <f t="shared" si="38"/>
        <v>Japan</v>
      </c>
      <c r="C179" s="3" t="str">
        <f t="shared" si="38"/>
        <v>Office</v>
      </c>
      <c r="D179" s="13">
        <v>100</v>
      </c>
      <c r="E179" s="19">
        <f t="shared" si="41"/>
        <v>102</v>
      </c>
      <c r="F179" s="19">
        <f t="shared" si="41"/>
        <v>106.58999999999999</v>
      </c>
      <c r="G179" s="19">
        <f t="shared" si="41"/>
        <v>109.78769999999999</v>
      </c>
      <c r="K179" s="3" t="str">
        <f t="shared" si="39"/>
        <v>Japan</v>
      </c>
      <c r="L179" s="3" t="str">
        <f t="shared" si="39"/>
        <v>Office</v>
      </c>
      <c r="M179" s="13">
        <v>100</v>
      </c>
      <c r="N179" s="19">
        <f t="shared" si="42"/>
        <v>102</v>
      </c>
      <c r="O179" s="19">
        <f t="shared" si="42"/>
        <v>106.58999999999999</v>
      </c>
      <c r="P179" s="19">
        <f t="shared" si="42"/>
        <v>109.78769999999999</v>
      </c>
      <c r="T179" s="3" t="str">
        <f t="shared" si="40"/>
        <v>Japan</v>
      </c>
      <c r="U179" s="3" t="str">
        <f t="shared" si="40"/>
        <v>Office</v>
      </c>
      <c r="V179" s="13">
        <v>100</v>
      </c>
      <c r="W179" s="19">
        <f t="shared" si="43"/>
        <v>102</v>
      </c>
      <c r="X179" s="19">
        <f t="shared" si="43"/>
        <v>106.58999999999999</v>
      </c>
      <c r="Y179" s="19">
        <f t="shared" si="43"/>
        <v>109.78769999999999</v>
      </c>
      <c r="AC179" s="33">
        <f t="shared" si="45"/>
        <v>77</v>
      </c>
      <c r="AD179" s="3" t="str">
        <f t="shared" si="46"/>
        <v>Japan</v>
      </c>
      <c r="AE179" s="3" t="str">
        <f t="shared" si="48"/>
        <v>Office</v>
      </c>
      <c r="AF179" s="13">
        <v>100</v>
      </c>
      <c r="AG179" s="19">
        <f t="shared" si="44"/>
        <v>102</v>
      </c>
      <c r="AH179" s="19">
        <f t="shared" si="44"/>
        <v>106.58999999999999</v>
      </c>
      <c r="AI179" s="19">
        <f t="shared" si="44"/>
        <v>109.78769999999999</v>
      </c>
    </row>
    <row r="180" spans="1:35" outlineLevel="1" x14ac:dyDescent="0.25">
      <c r="A180">
        <f t="shared" si="47"/>
        <v>78</v>
      </c>
      <c r="B180" s="3" t="str">
        <f t="shared" si="38"/>
        <v>Singapore</v>
      </c>
      <c r="C180" s="3" t="str">
        <f t="shared" si="38"/>
        <v>Office</v>
      </c>
      <c r="D180" s="13">
        <v>100</v>
      </c>
      <c r="E180" s="19">
        <f t="shared" si="41"/>
        <v>102</v>
      </c>
      <c r="F180" s="19">
        <f t="shared" si="41"/>
        <v>104.04</v>
      </c>
      <c r="G180" s="19">
        <f t="shared" si="41"/>
        <v>106.1208</v>
      </c>
      <c r="K180" s="3" t="str">
        <f t="shared" si="39"/>
        <v>Singapore</v>
      </c>
      <c r="L180" s="3" t="str">
        <f t="shared" si="39"/>
        <v>Office</v>
      </c>
      <c r="M180" s="13">
        <v>100</v>
      </c>
      <c r="N180" s="19">
        <f t="shared" si="42"/>
        <v>102</v>
      </c>
      <c r="O180" s="19">
        <f t="shared" si="42"/>
        <v>104.04</v>
      </c>
      <c r="P180" s="19">
        <f t="shared" si="42"/>
        <v>106.1208</v>
      </c>
      <c r="T180" s="3" t="str">
        <f t="shared" si="40"/>
        <v>Singapore</v>
      </c>
      <c r="U180" s="3" t="str">
        <f t="shared" si="40"/>
        <v>Office</v>
      </c>
      <c r="V180" s="13">
        <v>100</v>
      </c>
      <c r="W180" s="19">
        <f t="shared" si="43"/>
        <v>102</v>
      </c>
      <c r="X180" s="19">
        <f t="shared" si="43"/>
        <v>104.04</v>
      </c>
      <c r="Y180" s="19">
        <f t="shared" si="43"/>
        <v>106.1208</v>
      </c>
      <c r="AC180" s="33">
        <f t="shared" si="45"/>
        <v>78</v>
      </c>
      <c r="AD180" s="3" t="str">
        <f t="shared" si="46"/>
        <v>Singapore</v>
      </c>
      <c r="AE180" s="3" t="str">
        <f t="shared" si="48"/>
        <v>Office</v>
      </c>
      <c r="AF180" s="13">
        <v>100</v>
      </c>
      <c r="AG180" s="19">
        <f t="shared" si="44"/>
        <v>102</v>
      </c>
      <c r="AH180" s="19">
        <f t="shared" si="44"/>
        <v>104.04</v>
      </c>
      <c r="AI180" s="19">
        <f t="shared" si="44"/>
        <v>106.1208</v>
      </c>
    </row>
    <row r="181" spans="1:35" outlineLevel="1" x14ac:dyDescent="0.25">
      <c r="A181">
        <f t="shared" si="47"/>
        <v>79</v>
      </c>
      <c r="B181" s="3" t="str">
        <f t="shared" si="38"/>
        <v>South Korea</v>
      </c>
      <c r="C181" s="3" t="str">
        <f t="shared" si="38"/>
        <v>Office</v>
      </c>
      <c r="D181" s="13">
        <v>100</v>
      </c>
      <c r="E181" s="19">
        <f t="shared" si="41"/>
        <v>102</v>
      </c>
      <c r="F181" s="19">
        <f t="shared" si="41"/>
        <v>104.04</v>
      </c>
      <c r="G181" s="19">
        <f t="shared" si="41"/>
        <v>106.1208</v>
      </c>
      <c r="K181" s="3" t="str">
        <f t="shared" si="39"/>
        <v>South Korea</v>
      </c>
      <c r="L181" s="3" t="str">
        <f t="shared" si="39"/>
        <v>Office</v>
      </c>
      <c r="M181" s="13">
        <v>100</v>
      </c>
      <c r="N181" s="19">
        <f t="shared" si="42"/>
        <v>102</v>
      </c>
      <c r="O181" s="19">
        <f t="shared" si="42"/>
        <v>104.04</v>
      </c>
      <c r="P181" s="19">
        <f t="shared" si="42"/>
        <v>106.1208</v>
      </c>
      <c r="T181" s="3" t="str">
        <f t="shared" si="40"/>
        <v>South Korea</v>
      </c>
      <c r="U181" s="3" t="str">
        <f t="shared" si="40"/>
        <v>Office</v>
      </c>
      <c r="V181" s="13">
        <v>100</v>
      </c>
      <c r="W181" s="19">
        <f t="shared" si="43"/>
        <v>102</v>
      </c>
      <c r="X181" s="19">
        <f t="shared" si="43"/>
        <v>104.04</v>
      </c>
      <c r="Y181" s="19">
        <f t="shared" si="43"/>
        <v>106.1208</v>
      </c>
      <c r="AC181" s="33">
        <f t="shared" si="45"/>
        <v>79</v>
      </c>
      <c r="AD181" s="3" t="str">
        <f t="shared" si="46"/>
        <v>South Korea</v>
      </c>
      <c r="AE181" s="3" t="str">
        <f t="shared" si="48"/>
        <v>Office</v>
      </c>
      <c r="AF181" s="13">
        <v>100</v>
      </c>
      <c r="AG181" s="19">
        <f t="shared" si="44"/>
        <v>102</v>
      </c>
      <c r="AH181" s="19">
        <f t="shared" si="44"/>
        <v>104.04</v>
      </c>
      <c r="AI181" s="19">
        <f t="shared" si="44"/>
        <v>106.1208</v>
      </c>
    </row>
    <row r="182" spans="1:35" outlineLevel="1" x14ac:dyDescent="0.25">
      <c r="A182">
        <f t="shared" si="47"/>
        <v>80</v>
      </c>
      <c r="B182" s="3" t="str">
        <f t="shared" ref="B182:C192" si="49">+B86</f>
        <v>Australia</v>
      </c>
      <c r="C182" s="3" t="str">
        <f t="shared" si="49"/>
        <v>Retail</v>
      </c>
      <c r="D182" s="13">
        <v>100</v>
      </c>
      <c r="E182" s="19">
        <f t="shared" si="41"/>
        <v>101.49999999999999</v>
      </c>
      <c r="F182" s="19">
        <f t="shared" si="41"/>
        <v>103.02249999999998</v>
      </c>
      <c r="G182" s="19">
        <f t="shared" si="41"/>
        <v>105.08294999999998</v>
      </c>
      <c r="K182" s="3" t="str">
        <f t="shared" ref="K182:L192" si="50">+K86</f>
        <v>Australia</v>
      </c>
      <c r="L182" s="3" t="str">
        <f t="shared" si="50"/>
        <v>Retail</v>
      </c>
      <c r="M182" s="13">
        <v>100</v>
      </c>
      <c r="N182" s="19">
        <f t="shared" si="42"/>
        <v>101.49999999999999</v>
      </c>
      <c r="O182" s="19">
        <f t="shared" si="42"/>
        <v>103.02249999999998</v>
      </c>
      <c r="P182" s="19">
        <f t="shared" si="42"/>
        <v>105.08294999999998</v>
      </c>
      <c r="T182" s="3" t="str">
        <f t="shared" ref="T182:U192" si="51">+T86</f>
        <v>Australia</v>
      </c>
      <c r="U182" s="3" t="str">
        <f t="shared" si="51"/>
        <v>Retail</v>
      </c>
      <c r="V182" s="13">
        <v>100</v>
      </c>
      <c r="W182" s="19">
        <f t="shared" si="43"/>
        <v>101.49999999999999</v>
      </c>
      <c r="X182" s="19">
        <f t="shared" si="43"/>
        <v>103.02249999999998</v>
      </c>
      <c r="Y182" s="19">
        <f t="shared" si="43"/>
        <v>105.08294999999998</v>
      </c>
      <c r="AC182" s="33">
        <f t="shared" si="45"/>
        <v>80</v>
      </c>
      <c r="AD182" s="3" t="str">
        <f t="shared" si="46"/>
        <v>Australia</v>
      </c>
      <c r="AE182" s="3" t="str">
        <f t="shared" si="48"/>
        <v>Retail</v>
      </c>
      <c r="AF182" s="13">
        <v>100</v>
      </c>
      <c r="AG182" s="19">
        <f t="shared" si="44"/>
        <v>101.49999999999999</v>
      </c>
      <c r="AH182" s="19">
        <f t="shared" si="44"/>
        <v>103.02249999999998</v>
      </c>
      <c r="AI182" s="19">
        <f t="shared" si="44"/>
        <v>105.08294999999998</v>
      </c>
    </row>
    <row r="183" spans="1:35" outlineLevel="1" x14ac:dyDescent="0.25">
      <c r="A183">
        <f t="shared" si="47"/>
        <v>81</v>
      </c>
      <c r="B183" s="3" t="str">
        <f t="shared" si="49"/>
        <v>Australia</v>
      </c>
      <c r="C183" s="3" t="str">
        <f t="shared" si="49"/>
        <v>Retail</v>
      </c>
      <c r="D183" s="13">
        <v>100</v>
      </c>
      <c r="E183" s="19">
        <f t="shared" ref="E183:G192" si="52">D183*(1+F87)</f>
        <v>101.49999999999999</v>
      </c>
      <c r="F183" s="19">
        <f t="shared" si="52"/>
        <v>103.02249999999998</v>
      </c>
      <c r="G183" s="19">
        <f t="shared" si="52"/>
        <v>105.08294999999998</v>
      </c>
      <c r="K183" s="3" t="str">
        <f t="shared" si="50"/>
        <v>Australia</v>
      </c>
      <c r="L183" s="3" t="str">
        <f t="shared" si="50"/>
        <v>Retail</v>
      </c>
      <c r="M183" s="13">
        <v>100</v>
      </c>
      <c r="N183" s="19">
        <f t="shared" ref="N183:P192" si="53">M183*(1+O87)</f>
        <v>101.49999999999999</v>
      </c>
      <c r="O183" s="19">
        <f t="shared" si="53"/>
        <v>103.02249999999998</v>
      </c>
      <c r="P183" s="19">
        <f t="shared" si="53"/>
        <v>105.08294999999998</v>
      </c>
      <c r="T183" s="3" t="str">
        <f t="shared" si="51"/>
        <v>Australia</v>
      </c>
      <c r="U183" s="3" t="str">
        <f t="shared" si="51"/>
        <v>Retail</v>
      </c>
      <c r="V183" s="13">
        <v>100</v>
      </c>
      <c r="W183" s="19">
        <f t="shared" ref="W183:Y192" si="54">V183*(1+X87)</f>
        <v>101.49999999999999</v>
      </c>
      <c r="X183" s="19">
        <f t="shared" si="54"/>
        <v>103.02249999999998</v>
      </c>
      <c r="Y183" s="19">
        <f t="shared" si="54"/>
        <v>105.08294999999998</v>
      </c>
      <c r="AC183" s="33">
        <f t="shared" si="45"/>
        <v>81</v>
      </c>
      <c r="AD183" s="3" t="str">
        <f t="shared" si="46"/>
        <v>Australia</v>
      </c>
      <c r="AE183" s="3" t="str">
        <f t="shared" si="48"/>
        <v>Retail</v>
      </c>
      <c r="AF183" s="13">
        <v>100</v>
      </c>
      <c r="AG183" s="19">
        <f t="shared" ref="AG183:AI192" si="55">AF183*(1+AH87)</f>
        <v>101.49999999999999</v>
      </c>
      <c r="AH183" s="19">
        <f t="shared" si="55"/>
        <v>103.02249999999998</v>
      </c>
      <c r="AI183" s="19">
        <f t="shared" si="55"/>
        <v>105.08294999999998</v>
      </c>
    </row>
    <row r="184" spans="1:35" outlineLevel="1" x14ac:dyDescent="0.25">
      <c r="A184">
        <f t="shared" si="47"/>
        <v>82</v>
      </c>
      <c r="B184" s="3">
        <f t="shared" si="49"/>
        <v>0</v>
      </c>
      <c r="C184" s="3">
        <f t="shared" si="49"/>
        <v>0</v>
      </c>
      <c r="D184" s="13">
        <v>100</v>
      </c>
      <c r="E184" s="19">
        <f t="shared" si="52"/>
        <v>100</v>
      </c>
      <c r="F184" s="19">
        <f t="shared" si="52"/>
        <v>100</v>
      </c>
      <c r="G184" s="19">
        <f t="shared" si="52"/>
        <v>100</v>
      </c>
      <c r="K184" s="3">
        <f t="shared" si="50"/>
        <v>0</v>
      </c>
      <c r="L184" s="3">
        <f t="shared" si="50"/>
        <v>0</v>
      </c>
      <c r="M184" s="13">
        <v>100</v>
      </c>
      <c r="N184" s="19">
        <f t="shared" si="53"/>
        <v>100</v>
      </c>
      <c r="O184" s="19">
        <f t="shared" si="53"/>
        <v>100</v>
      </c>
      <c r="P184" s="19">
        <f t="shared" si="53"/>
        <v>100</v>
      </c>
      <c r="T184" s="3">
        <f t="shared" si="51"/>
        <v>0</v>
      </c>
      <c r="U184" s="3">
        <f t="shared" si="51"/>
        <v>0</v>
      </c>
      <c r="V184" s="13">
        <v>100</v>
      </c>
      <c r="W184" s="19">
        <f t="shared" si="54"/>
        <v>100</v>
      </c>
      <c r="X184" s="19">
        <f t="shared" si="54"/>
        <v>100</v>
      </c>
      <c r="Y184" s="19">
        <f t="shared" si="54"/>
        <v>100</v>
      </c>
      <c r="AC184" s="33">
        <f t="shared" si="45"/>
        <v>82</v>
      </c>
      <c r="AD184" s="3">
        <f t="shared" si="46"/>
        <v>0</v>
      </c>
      <c r="AE184" s="3">
        <f t="shared" si="48"/>
        <v>0</v>
      </c>
      <c r="AF184" s="13">
        <v>100</v>
      </c>
      <c r="AG184" s="19">
        <f t="shared" si="55"/>
        <v>100</v>
      </c>
      <c r="AH184" s="19">
        <f t="shared" si="55"/>
        <v>100</v>
      </c>
      <c r="AI184" s="19">
        <f t="shared" si="55"/>
        <v>100</v>
      </c>
    </row>
    <row r="185" spans="1:35" outlineLevel="1" x14ac:dyDescent="0.25">
      <c r="A185">
        <f t="shared" si="47"/>
        <v>83</v>
      </c>
      <c r="B185" s="3">
        <f t="shared" si="49"/>
        <v>0</v>
      </c>
      <c r="C185" s="3">
        <f t="shared" si="49"/>
        <v>0</v>
      </c>
      <c r="D185" s="13">
        <v>100</v>
      </c>
      <c r="E185" s="19">
        <f t="shared" si="52"/>
        <v>100</v>
      </c>
      <c r="F185" s="19">
        <f t="shared" si="52"/>
        <v>100</v>
      </c>
      <c r="G185" s="19">
        <f t="shared" si="52"/>
        <v>100</v>
      </c>
      <c r="K185" s="3">
        <f t="shared" si="50"/>
        <v>0</v>
      </c>
      <c r="L185" s="3">
        <f t="shared" si="50"/>
        <v>0</v>
      </c>
      <c r="M185" s="13">
        <v>100</v>
      </c>
      <c r="N185" s="19">
        <f t="shared" si="53"/>
        <v>100</v>
      </c>
      <c r="O185" s="19">
        <f t="shared" si="53"/>
        <v>100</v>
      </c>
      <c r="P185" s="19">
        <f t="shared" si="53"/>
        <v>100</v>
      </c>
      <c r="T185" s="3">
        <f t="shared" si="51"/>
        <v>0</v>
      </c>
      <c r="U185" s="3">
        <f t="shared" si="51"/>
        <v>0</v>
      </c>
      <c r="V185" s="13">
        <v>100</v>
      </c>
      <c r="W185" s="19">
        <f t="shared" si="54"/>
        <v>100</v>
      </c>
      <c r="X185" s="19">
        <f t="shared" si="54"/>
        <v>100</v>
      </c>
      <c r="Y185" s="19">
        <f t="shared" si="54"/>
        <v>100</v>
      </c>
      <c r="AC185" s="33">
        <f t="shared" si="45"/>
        <v>83</v>
      </c>
      <c r="AD185" s="3">
        <f t="shared" si="46"/>
        <v>0</v>
      </c>
      <c r="AE185" s="3">
        <f t="shared" si="48"/>
        <v>0</v>
      </c>
      <c r="AF185" s="13">
        <v>100</v>
      </c>
      <c r="AG185" s="19">
        <f t="shared" si="55"/>
        <v>100</v>
      </c>
      <c r="AH185" s="19">
        <f t="shared" si="55"/>
        <v>100</v>
      </c>
      <c r="AI185" s="19">
        <f t="shared" si="55"/>
        <v>100</v>
      </c>
    </row>
    <row r="186" spans="1:35" outlineLevel="1" x14ac:dyDescent="0.25">
      <c r="A186">
        <f t="shared" si="47"/>
        <v>84</v>
      </c>
      <c r="B186" s="3" t="str">
        <f t="shared" si="49"/>
        <v>Singapore</v>
      </c>
      <c r="C186" s="3" t="str">
        <f t="shared" si="49"/>
        <v>Retail</v>
      </c>
      <c r="D186" s="13">
        <v>100</v>
      </c>
      <c r="E186" s="19">
        <f t="shared" si="52"/>
        <v>101.75</v>
      </c>
      <c r="F186" s="19">
        <f t="shared" si="52"/>
        <v>103.530625</v>
      </c>
      <c r="G186" s="19">
        <f t="shared" si="52"/>
        <v>105.34241093750001</v>
      </c>
      <c r="K186" s="3" t="str">
        <f t="shared" si="50"/>
        <v>Singapore</v>
      </c>
      <c r="L186" s="3" t="str">
        <f t="shared" si="50"/>
        <v>Retail</v>
      </c>
      <c r="M186" s="13">
        <v>100</v>
      </c>
      <c r="N186" s="19">
        <f t="shared" si="53"/>
        <v>101.75</v>
      </c>
      <c r="O186" s="19">
        <f t="shared" si="53"/>
        <v>103.530625</v>
      </c>
      <c r="P186" s="19">
        <f t="shared" si="53"/>
        <v>105.34241093750001</v>
      </c>
      <c r="T186" s="3" t="str">
        <f t="shared" si="51"/>
        <v>Singapore</v>
      </c>
      <c r="U186" s="3" t="str">
        <f t="shared" si="51"/>
        <v>Retail</v>
      </c>
      <c r="V186" s="13">
        <v>100</v>
      </c>
      <c r="W186" s="19">
        <f t="shared" si="54"/>
        <v>101.75</v>
      </c>
      <c r="X186" s="19">
        <f t="shared" si="54"/>
        <v>103.530625</v>
      </c>
      <c r="Y186" s="19">
        <f t="shared" si="54"/>
        <v>105.34241093750001</v>
      </c>
      <c r="AC186" s="33">
        <f t="shared" si="45"/>
        <v>84</v>
      </c>
      <c r="AD186" s="3" t="str">
        <f t="shared" si="46"/>
        <v>Singapore</v>
      </c>
      <c r="AE186" s="3" t="str">
        <f t="shared" si="48"/>
        <v>Retail</v>
      </c>
      <c r="AF186" s="13">
        <v>100</v>
      </c>
      <c r="AG186" s="19">
        <f t="shared" si="55"/>
        <v>101.75</v>
      </c>
      <c r="AH186" s="19">
        <f t="shared" si="55"/>
        <v>103.530625</v>
      </c>
      <c r="AI186" s="19">
        <f t="shared" si="55"/>
        <v>105.34241093750001</v>
      </c>
    </row>
    <row r="187" spans="1:35" outlineLevel="1" x14ac:dyDescent="0.25">
      <c r="A187">
        <f t="shared" si="47"/>
        <v>85</v>
      </c>
      <c r="B187" s="3" t="str">
        <f t="shared" si="49"/>
        <v>South Korea</v>
      </c>
      <c r="C187" s="3" t="str">
        <f t="shared" si="49"/>
        <v>Retail</v>
      </c>
      <c r="D187" s="13">
        <v>100</v>
      </c>
      <c r="E187" s="19">
        <f t="shared" si="52"/>
        <v>102.25</v>
      </c>
      <c r="F187" s="19">
        <f t="shared" si="52"/>
        <v>104.550625</v>
      </c>
      <c r="G187" s="19">
        <f t="shared" si="52"/>
        <v>106.90301406249999</v>
      </c>
      <c r="K187" s="3" t="str">
        <f t="shared" si="50"/>
        <v>South Korea</v>
      </c>
      <c r="L187" s="3" t="str">
        <f t="shared" si="50"/>
        <v>Retail</v>
      </c>
      <c r="M187" s="13">
        <v>100</v>
      </c>
      <c r="N187" s="19">
        <f t="shared" si="53"/>
        <v>102.25</v>
      </c>
      <c r="O187" s="19">
        <f t="shared" si="53"/>
        <v>104.550625</v>
      </c>
      <c r="P187" s="19">
        <f t="shared" si="53"/>
        <v>106.90301406249999</v>
      </c>
      <c r="T187" s="3" t="str">
        <f t="shared" si="51"/>
        <v>South Korea</v>
      </c>
      <c r="U187" s="3" t="str">
        <f t="shared" si="51"/>
        <v>Retail</v>
      </c>
      <c r="V187" s="13">
        <v>100</v>
      </c>
      <c r="W187" s="19">
        <f t="shared" si="54"/>
        <v>102.25</v>
      </c>
      <c r="X187" s="19">
        <f t="shared" si="54"/>
        <v>104.550625</v>
      </c>
      <c r="Y187" s="19">
        <f t="shared" si="54"/>
        <v>106.90301406249999</v>
      </c>
      <c r="AC187" s="33">
        <f t="shared" si="45"/>
        <v>85</v>
      </c>
      <c r="AD187" s="3" t="str">
        <f t="shared" si="46"/>
        <v>South Korea</v>
      </c>
      <c r="AE187" s="3" t="str">
        <f t="shared" si="48"/>
        <v>Retail</v>
      </c>
      <c r="AF187" s="13">
        <v>100</v>
      </c>
      <c r="AG187" s="19">
        <f t="shared" si="55"/>
        <v>102.25</v>
      </c>
      <c r="AH187" s="19">
        <f t="shared" si="55"/>
        <v>104.550625</v>
      </c>
      <c r="AI187" s="19">
        <f t="shared" si="55"/>
        <v>106.90301406249999</v>
      </c>
    </row>
    <row r="188" spans="1:35" outlineLevel="1" x14ac:dyDescent="0.25">
      <c r="A188">
        <f t="shared" si="47"/>
        <v>86</v>
      </c>
      <c r="B188" s="3" t="str">
        <f t="shared" si="49"/>
        <v>Australia</v>
      </c>
      <c r="C188" s="3" t="str">
        <f t="shared" si="49"/>
        <v>Residential</v>
      </c>
      <c r="D188" s="13">
        <v>100</v>
      </c>
      <c r="E188" s="19">
        <f t="shared" si="52"/>
        <v>105.5</v>
      </c>
      <c r="F188" s="19">
        <f t="shared" si="52"/>
        <v>109.72</v>
      </c>
      <c r="G188" s="19">
        <f t="shared" si="52"/>
        <v>113.2859</v>
      </c>
      <c r="K188" s="3" t="str">
        <f t="shared" si="50"/>
        <v>Australia</v>
      </c>
      <c r="L188" s="3" t="str">
        <f t="shared" si="50"/>
        <v>Residential</v>
      </c>
      <c r="M188" s="13">
        <v>100</v>
      </c>
      <c r="N188" s="19">
        <f t="shared" si="53"/>
        <v>105.5</v>
      </c>
      <c r="O188" s="19">
        <f t="shared" si="53"/>
        <v>109.72</v>
      </c>
      <c r="P188" s="19">
        <f t="shared" si="53"/>
        <v>113.2859</v>
      </c>
      <c r="T188" s="3" t="str">
        <f t="shared" si="51"/>
        <v>Australia</v>
      </c>
      <c r="U188" s="3" t="str">
        <f t="shared" si="51"/>
        <v>Residential</v>
      </c>
      <c r="V188" s="13">
        <v>100</v>
      </c>
      <c r="W188" s="19">
        <f t="shared" si="54"/>
        <v>105.5</v>
      </c>
      <c r="X188" s="19">
        <f t="shared" si="54"/>
        <v>109.72</v>
      </c>
      <c r="Y188" s="19">
        <f t="shared" si="54"/>
        <v>113.2859</v>
      </c>
      <c r="AC188" s="33">
        <f t="shared" si="45"/>
        <v>86</v>
      </c>
      <c r="AD188" s="3" t="str">
        <f t="shared" si="46"/>
        <v>Australia</v>
      </c>
      <c r="AE188" s="3" t="str">
        <f t="shared" si="48"/>
        <v>Residential</v>
      </c>
      <c r="AF188" s="13">
        <v>100</v>
      </c>
      <c r="AG188" s="19">
        <f t="shared" si="55"/>
        <v>105.5</v>
      </c>
      <c r="AH188" s="19">
        <f t="shared" si="55"/>
        <v>109.72</v>
      </c>
      <c r="AI188" s="19">
        <f t="shared" si="55"/>
        <v>113.2859</v>
      </c>
    </row>
    <row r="189" spans="1:35" outlineLevel="1" x14ac:dyDescent="0.25">
      <c r="A189">
        <f t="shared" si="47"/>
        <v>87</v>
      </c>
      <c r="B189" s="3">
        <f t="shared" si="49"/>
        <v>0</v>
      </c>
      <c r="C189" s="3">
        <f t="shared" si="49"/>
        <v>0</v>
      </c>
      <c r="D189" s="13">
        <v>100</v>
      </c>
      <c r="E189" s="19">
        <f t="shared" si="52"/>
        <v>100</v>
      </c>
      <c r="F189" s="19">
        <f t="shared" si="52"/>
        <v>100</v>
      </c>
      <c r="G189" s="19">
        <f t="shared" si="52"/>
        <v>100</v>
      </c>
      <c r="K189" s="3">
        <f t="shared" si="50"/>
        <v>0</v>
      </c>
      <c r="L189" s="3">
        <f t="shared" si="50"/>
        <v>0</v>
      </c>
      <c r="M189" s="13">
        <v>100</v>
      </c>
      <c r="N189" s="19">
        <f t="shared" si="53"/>
        <v>100</v>
      </c>
      <c r="O189" s="19">
        <f t="shared" si="53"/>
        <v>100</v>
      </c>
      <c r="P189" s="19">
        <f t="shared" si="53"/>
        <v>100</v>
      </c>
      <c r="T189" s="3">
        <f t="shared" si="51"/>
        <v>0</v>
      </c>
      <c r="U189" s="3">
        <f t="shared" si="51"/>
        <v>0</v>
      </c>
      <c r="V189" s="13">
        <v>100</v>
      </c>
      <c r="W189" s="19">
        <f t="shared" si="54"/>
        <v>100</v>
      </c>
      <c r="X189" s="19">
        <f t="shared" si="54"/>
        <v>100</v>
      </c>
      <c r="Y189" s="19">
        <f t="shared" si="54"/>
        <v>100</v>
      </c>
      <c r="AC189" s="33">
        <f t="shared" si="45"/>
        <v>87</v>
      </c>
      <c r="AD189" s="3">
        <f t="shared" si="46"/>
        <v>0</v>
      </c>
      <c r="AE189" s="3">
        <f t="shared" si="48"/>
        <v>0</v>
      </c>
      <c r="AF189" s="13">
        <v>100</v>
      </c>
      <c r="AG189" s="19">
        <f t="shared" si="55"/>
        <v>100</v>
      </c>
      <c r="AH189" s="19">
        <f t="shared" si="55"/>
        <v>100</v>
      </c>
      <c r="AI189" s="19">
        <f t="shared" si="55"/>
        <v>100</v>
      </c>
    </row>
    <row r="190" spans="1:35" outlineLevel="1" x14ac:dyDescent="0.25">
      <c r="A190">
        <f t="shared" si="47"/>
        <v>88</v>
      </c>
      <c r="B190" s="3" t="str">
        <f t="shared" si="49"/>
        <v>Japan</v>
      </c>
      <c r="C190" s="3" t="str">
        <f t="shared" si="49"/>
        <v>Residential</v>
      </c>
      <c r="D190" s="13">
        <v>100</v>
      </c>
      <c r="E190" s="19">
        <f t="shared" si="52"/>
        <v>103</v>
      </c>
      <c r="F190" s="19">
        <f t="shared" si="52"/>
        <v>105.57499999999999</v>
      </c>
      <c r="G190" s="19">
        <f t="shared" si="52"/>
        <v>107.95043749999998</v>
      </c>
      <c r="K190" s="3" t="str">
        <f t="shared" si="50"/>
        <v>Japan</v>
      </c>
      <c r="L190" s="3" t="str">
        <f t="shared" si="50"/>
        <v>Residential</v>
      </c>
      <c r="M190" s="13">
        <v>100</v>
      </c>
      <c r="N190" s="19">
        <f t="shared" si="53"/>
        <v>103</v>
      </c>
      <c r="O190" s="19">
        <f t="shared" si="53"/>
        <v>105.57499999999999</v>
      </c>
      <c r="P190" s="19">
        <f t="shared" si="53"/>
        <v>107.95043749999998</v>
      </c>
      <c r="T190" s="3" t="str">
        <f t="shared" si="51"/>
        <v>Japan</v>
      </c>
      <c r="U190" s="3" t="str">
        <f t="shared" si="51"/>
        <v>Residential</v>
      </c>
      <c r="V190" s="13">
        <v>100</v>
      </c>
      <c r="W190" s="19">
        <f t="shared" si="54"/>
        <v>103</v>
      </c>
      <c r="X190" s="19">
        <f t="shared" si="54"/>
        <v>105.57499999999999</v>
      </c>
      <c r="Y190" s="19">
        <f t="shared" si="54"/>
        <v>107.95043749999998</v>
      </c>
      <c r="AC190" s="33">
        <f t="shared" si="45"/>
        <v>88</v>
      </c>
      <c r="AD190" s="3" t="str">
        <f t="shared" si="46"/>
        <v>Japan</v>
      </c>
      <c r="AE190" s="3" t="str">
        <f t="shared" si="48"/>
        <v>Residential</v>
      </c>
      <c r="AF190" s="13">
        <v>100</v>
      </c>
      <c r="AG190" s="19">
        <f t="shared" si="55"/>
        <v>103</v>
      </c>
      <c r="AH190" s="19">
        <f t="shared" si="55"/>
        <v>105.57499999999999</v>
      </c>
      <c r="AI190" s="19">
        <f t="shared" si="55"/>
        <v>107.95043749999998</v>
      </c>
    </row>
    <row r="191" spans="1:35" outlineLevel="1" x14ac:dyDescent="0.25">
      <c r="A191">
        <f t="shared" si="47"/>
        <v>89</v>
      </c>
      <c r="B191" s="3" t="str">
        <f t="shared" si="49"/>
        <v>Australia</v>
      </c>
      <c r="C191" s="3" t="str">
        <f t="shared" si="49"/>
        <v>Healthcare</v>
      </c>
      <c r="D191" s="13">
        <v>100</v>
      </c>
      <c r="E191" s="19">
        <f t="shared" si="52"/>
        <v>102.49999999999999</v>
      </c>
      <c r="F191" s="19">
        <f t="shared" si="52"/>
        <v>105.06249999999997</v>
      </c>
      <c r="G191" s="19">
        <f t="shared" si="52"/>
        <v>107.68906249999996</v>
      </c>
      <c r="K191" s="3" t="str">
        <f t="shared" si="50"/>
        <v>Australia</v>
      </c>
      <c r="L191" s="3" t="str">
        <f t="shared" si="50"/>
        <v>Healthcare</v>
      </c>
      <c r="M191" s="13">
        <v>100</v>
      </c>
      <c r="N191" s="19">
        <f t="shared" si="53"/>
        <v>102.49999999999999</v>
      </c>
      <c r="O191" s="19">
        <f t="shared" si="53"/>
        <v>105.06249999999997</v>
      </c>
      <c r="P191" s="19">
        <f t="shared" si="53"/>
        <v>107.68906249999996</v>
      </c>
      <c r="T191" s="3" t="str">
        <f t="shared" si="51"/>
        <v>Australia</v>
      </c>
      <c r="U191" s="3" t="str">
        <f t="shared" si="51"/>
        <v>Healthcare</v>
      </c>
      <c r="V191" s="13">
        <v>100</v>
      </c>
      <c r="W191" s="19">
        <f t="shared" si="54"/>
        <v>102.49999999999999</v>
      </c>
      <c r="X191" s="19">
        <f t="shared" si="54"/>
        <v>105.06249999999997</v>
      </c>
      <c r="Y191" s="19">
        <f t="shared" si="54"/>
        <v>107.68906249999996</v>
      </c>
      <c r="AC191" s="33">
        <f t="shared" si="45"/>
        <v>89</v>
      </c>
      <c r="AD191" s="3" t="str">
        <f t="shared" si="46"/>
        <v>Australia</v>
      </c>
      <c r="AE191" s="3" t="str">
        <f t="shared" si="48"/>
        <v>Healthcare</v>
      </c>
      <c r="AF191" s="13">
        <v>100</v>
      </c>
      <c r="AG191" s="19">
        <f t="shared" si="55"/>
        <v>102.49999999999999</v>
      </c>
      <c r="AH191" s="19">
        <f t="shared" si="55"/>
        <v>105.06249999999997</v>
      </c>
      <c r="AI191" s="19">
        <f t="shared" si="55"/>
        <v>107.68906249999996</v>
      </c>
    </row>
    <row r="192" spans="1:35" outlineLevel="1" x14ac:dyDescent="0.25">
      <c r="A192">
        <f t="shared" si="47"/>
        <v>90</v>
      </c>
      <c r="B192" s="3">
        <f t="shared" si="49"/>
        <v>0</v>
      </c>
      <c r="C192" s="3">
        <f t="shared" si="49"/>
        <v>0</v>
      </c>
      <c r="D192" s="13">
        <v>100</v>
      </c>
      <c r="E192" s="19">
        <f t="shared" si="52"/>
        <v>100</v>
      </c>
      <c r="F192" s="19">
        <f t="shared" si="52"/>
        <v>100</v>
      </c>
      <c r="G192" s="19">
        <f t="shared" si="52"/>
        <v>100</v>
      </c>
      <c r="K192" s="3">
        <f t="shared" si="50"/>
        <v>0</v>
      </c>
      <c r="L192" s="3">
        <f t="shared" si="50"/>
        <v>0</v>
      </c>
      <c r="M192" s="13">
        <v>100</v>
      </c>
      <c r="N192" s="19">
        <f t="shared" si="53"/>
        <v>100</v>
      </c>
      <c r="O192" s="19">
        <f t="shared" si="53"/>
        <v>100</v>
      </c>
      <c r="P192" s="19">
        <f t="shared" si="53"/>
        <v>100</v>
      </c>
      <c r="T192" s="3">
        <f t="shared" si="51"/>
        <v>0</v>
      </c>
      <c r="U192" s="3">
        <f t="shared" si="51"/>
        <v>0</v>
      </c>
      <c r="V192" s="13">
        <v>100</v>
      </c>
      <c r="W192" s="19">
        <f t="shared" si="54"/>
        <v>100</v>
      </c>
      <c r="X192" s="19">
        <f t="shared" si="54"/>
        <v>100</v>
      </c>
      <c r="Y192" s="19">
        <f t="shared" si="54"/>
        <v>100</v>
      </c>
      <c r="AC192" s="33">
        <f t="shared" si="45"/>
        <v>90</v>
      </c>
      <c r="AD192" s="3">
        <f t="shared" si="46"/>
        <v>0</v>
      </c>
      <c r="AE192" s="3">
        <f t="shared" si="48"/>
        <v>0</v>
      </c>
      <c r="AF192" s="13">
        <v>100</v>
      </c>
      <c r="AG192" s="19">
        <f t="shared" si="55"/>
        <v>100</v>
      </c>
      <c r="AH192" s="19">
        <f t="shared" si="55"/>
        <v>100</v>
      </c>
      <c r="AI192" s="19">
        <f t="shared" si="55"/>
        <v>100</v>
      </c>
    </row>
    <row r="194" spans="1:36" x14ac:dyDescent="0.25">
      <c r="B194" s="163" t="s">
        <v>245</v>
      </c>
      <c r="C194" s="166" t="s">
        <v>202</v>
      </c>
      <c r="L194" s="166" t="s">
        <v>200</v>
      </c>
      <c r="U194" s="166" t="s">
        <v>199</v>
      </c>
    </row>
    <row r="196" spans="1:36" x14ac:dyDescent="0.25">
      <c r="A196" s="33" t="s">
        <v>158</v>
      </c>
      <c r="B196" s="3" t="str">
        <f t="shared" ref="B196:B227" si="56">+B6</f>
        <v>Region</v>
      </c>
      <c r="C196" s="3" t="s">
        <v>23</v>
      </c>
      <c r="D196" t="s">
        <v>45</v>
      </c>
      <c r="E196" s="13" t="str">
        <f>'3yr IRR Build Up'!$O$22</f>
        <v>Yr 1</v>
      </c>
      <c r="F196" s="13" t="str">
        <f>'3yr IRR Build Up'!$P$22</f>
        <v>Yr 2</v>
      </c>
      <c r="G196" s="13" t="str">
        <f>'3yr IRR Build Up'!$Q$22</f>
        <v>Yr 3</v>
      </c>
      <c r="H196" s="13" t="s">
        <v>46</v>
      </c>
      <c r="K196" s="3" t="str">
        <f t="shared" ref="K196:K227" si="57">+K6</f>
        <v>Region</v>
      </c>
      <c r="L196" s="3" t="s">
        <v>23</v>
      </c>
      <c r="M196" t="s">
        <v>45</v>
      </c>
      <c r="N196" s="13" t="str">
        <f>'3yr IRR Build Up'!$O$22</f>
        <v>Yr 1</v>
      </c>
      <c r="O196" s="13" t="str">
        <f>'3yr IRR Build Up'!$P$22</f>
        <v>Yr 2</v>
      </c>
      <c r="P196" s="13" t="str">
        <f>'3yr IRR Build Up'!$Q$22</f>
        <v>Yr 3</v>
      </c>
      <c r="Q196" s="13" t="s">
        <v>46</v>
      </c>
      <c r="T196" s="3" t="str">
        <f t="shared" ref="T196:T227" si="58">+T6</f>
        <v>Region</v>
      </c>
      <c r="U196" s="3" t="s">
        <v>23</v>
      </c>
      <c r="V196" t="s">
        <v>45</v>
      </c>
      <c r="W196" s="13" t="str">
        <f>'3yr IRR Build Up'!$O$22</f>
        <v>Yr 1</v>
      </c>
      <c r="X196" s="13" t="str">
        <f>'3yr IRR Build Up'!$P$22</f>
        <v>Yr 2</v>
      </c>
      <c r="Y196" s="13" t="str">
        <f>'3yr IRR Build Up'!$Q$22</f>
        <v>Yr 3</v>
      </c>
      <c r="Z196" s="13" t="s">
        <v>46</v>
      </c>
      <c r="AC196" s="33" t="str">
        <f t="shared" si="45"/>
        <v>#</v>
      </c>
      <c r="AD196" s="3" t="str">
        <f t="shared" ref="AD196:AD227" si="59">+AD6</f>
        <v>Region</v>
      </c>
      <c r="AE196" s="3" t="s">
        <v>23</v>
      </c>
      <c r="AF196" t="s">
        <v>45</v>
      </c>
      <c r="AG196" s="13" t="str">
        <f>'3yr IRR Build Up'!$O$22</f>
        <v>Yr 1</v>
      </c>
      <c r="AH196" s="13" t="str">
        <f>'3yr IRR Build Up'!$P$22</f>
        <v>Yr 2</v>
      </c>
      <c r="AI196" s="13" t="str">
        <f>'3yr IRR Build Up'!$Q$22</f>
        <v>Yr 3</v>
      </c>
      <c r="AJ196" s="13" t="s">
        <v>46</v>
      </c>
    </row>
    <row r="197" spans="1:36" x14ac:dyDescent="0.25">
      <c r="A197" s="33">
        <f t="shared" ref="A197:A228" si="60">+A7</f>
        <v>1</v>
      </c>
      <c r="B197" s="3" t="str">
        <f t="shared" si="56"/>
        <v>US</v>
      </c>
      <c r="C197" s="3" t="str">
        <f t="shared" ref="C197:C228" si="61">+C7</f>
        <v>ODCE</v>
      </c>
      <c r="D197" s="19">
        <f t="shared" ref="D197:D228" si="62">+-D103/D7</f>
        <v>-2625.8509484541064</v>
      </c>
      <c r="E197" s="19">
        <f t="shared" ref="E197:F216" si="63">+E103</f>
        <v>102.91084658006181</v>
      </c>
      <c r="F197" s="19">
        <f t="shared" si="63"/>
        <v>105.71098423028064</v>
      </c>
      <c r="G197" s="19">
        <f t="shared" ref="G197:G228" si="64">+G103+(G103/E7)</f>
        <v>2956.9822423673622</v>
      </c>
      <c r="H197" s="2">
        <f>IRR(D197:G197)</f>
        <v>6.6668957311717403E-2</v>
      </c>
      <c r="K197" s="3" t="str">
        <f t="shared" si="57"/>
        <v>US</v>
      </c>
      <c r="L197" s="3" t="str">
        <f t="shared" ref="L197:L228" si="65">+L7</f>
        <v>ODCE</v>
      </c>
      <c r="M197" s="19">
        <f t="shared" ref="M197:M228" si="66">+-M103/M7</f>
        <v>-2625.8509484541064</v>
      </c>
      <c r="N197" s="19">
        <f t="shared" ref="N197:O216" si="67">+N103</f>
        <v>102.91084658006181</v>
      </c>
      <c r="O197" s="19">
        <f t="shared" si="67"/>
        <v>105.71098423028064</v>
      </c>
      <c r="P197" s="19">
        <f t="shared" ref="P197:P228" si="68">+P103+(P103/N7)</f>
        <v>2626.3982417065549</v>
      </c>
      <c r="Q197" s="2">
        <f>IRR(M197:P197)</f>
        <v>2.6895777248329811E-2</v>
      </c>
      <c r="T197" s="3" t="str">
        <f t="shared" si="58"/>
        <v>US</v>
      </c>
      <c r="U197" s="3" t="str">
        <f t="shared" ref="U197:U228" si="69">+U7</f>
        <v>ODCE</v>
      </c>
      <c r="V197" s="19">
        <f t="shared" ref="V197:V228" si="70">+-V103/V7</f>
        <v>-2625.8509484541064</v>
      </c>
      <c r="W197" s="19">
        <f t="shared" ref="W197:X216" si="71">+W103</f>
        <v>102.91084658006181</v>
      </c>
      <c r="X197" s="19">
        <f t="shared" si="71"/>
        <v>105.71098423028064</v>
      </c>
      <c r="Y197" s="19">
        <f t="shared" ref="Y197:Y228" si="72">+Y103+(Y103/W7)</f>
        <v>3387.4922087953046</v>
      </c>
      <c r="Z197" s="2">
        <f>IRR(V197:Y197)</f>
        <v>0.11429726299241594</v>
      </c>
      <c r="AC197" s="33">
        <f t="shared" si="45"/>
        <v>1</v>
      </c>
      <c r="AD197" s="3" t="str">
        <f t="shared" si="59"/>
        <v>US</v>
      </c>
      <c r="AE197" s="3" t="str">
        <f t="shared" ref="AE197:AE228" si="73">+AE7</f>
        <v>ODCE</v>
      </c>
      <c r="AF197" s="19">
        <f t="shared" ref="AF197:AF228" si="74">+-AF103/AF7</f>
        <v>-2625.8509484541064</v>
      </c>
      <c r="AG197" s="19">
        <f t="shared" ref="AG197:AH216" si="75">+AG103</f>
        <v>102.91084658006181</v>
      </c>
      <c r="AH197" s="19">
        <f t="shared" si="75"/>
        <v>105.71098423028064</v>
      </c>
      <c r="AI197" s="19">
        <f t="shared" ref="AI197:AI228" si="76">+AI103+(AI103/AG7)</f>
        <v>2781.5078727426931</v>
      </c>
      <c r="AJ197" s="2">
        <f>IRR(AF197:AI197)</f>
        <v>4.5943970483606211E-2</v>
      </c>
    </row>
    <row r="198" spans="1:36" x14ac:dyDescent="0.25">
      <c r="A198" s="33">
        <f t="shared" si="60"/>
        <v>2</v>
      </c>
      <c r="B198" s="3" t="str">
        <f t="shared" si="56"/>
        <v>US</v>
      </c>
      <c r="C198" s="3" t="str">
        <f t="shared" si="61"/>
        <v>Core Plus</v>
      </c>
      <c r="D198" s="19">
        <f t="shared" si="62"/>
        <v>-2497.8197460173624</v>
      </c>
      <c r="E198" s="19">
        <f t="shared" si="63"/>
        <v>102.75796941843225</v>
      </c>
      <c r="F198" s="19">
        <f t="shared" si="63"/>
        <v>105.67502234910062</v>
      </c>
      <c r="G198" s="19">
        <f t="shared" si="64"/>
        <v>2823.4586309448032</v>
      </c>
      <c r="H198" s="2">
        <f t="shared" ref="H198:H261" si="77">IRR(D198:G198)</f>
        <v>6.9301893862501851E-2</v>
      </c>
      <c r="K198" s="3" t="str">
        <f t="shared" si="57"/>
        <v>US</v>
      </c>
      <c r="L198" s="3" t="str">
        <f t="shared" si="65"/>
        <v>Core Plus</v>
      </c>
      <c r="M198" s="19">
        <f t="shared" si="66"/>
        <v>-2497.8197460173624</v>
      </c>
      <c r="N198" s="19">
        <f t="shared" si="67"/>
        <v>102.75796941843225</v>
      </c>
      <c r="O198" s="19">
        <f t="shared" si="67"/>
        <v>105.67502234910062</v>
      </c>
      <c r="P198" s="19">
        <f t="shared" si="68"/>
        <v>2522.0510499388411</v>
      </c>
      <c r="Q198" s="2">
        <f t="shared" ref="Q198:Q261" si="78">IRR(M198:P198)</f>
        <v>3.1370837872604085E-2</v>
      </c>
      <c r="T198" s="3" t="str">
        <f t="shared" si="58"/>
        <v>US</v>
      </c>
      <c r="U198" s="3" t="str">
        <f t="shared" si="69"/>
        <v>Core Plus</v>
      </c>
      <c r="V198" s="19">
        <f t="shared" si="70"/>
        <v>-2497.8197460173624</v>
      </c>
      <c r="W198" s="19">
        <f t="shared" si="71"/>
        <v>102.75796941843225</v>
      </c>
      <c r="X198" s="19">
        <f t="shared" si="71"/>
        <v>105.67502234910062</v>
      </c>
      <c r="Y198" s="19">
        <f t="shared" si="72"/>
        <v>3210.8968431648054</v>
      </c>
      <c r="Z198" s="2">
        <f t="shared" ref="Z198:Z261" si="79">IRR(V198:Y198)</f>
        <v>0.11433245946670745</v>
      </c>
      <c r="AC198" s="33">
        <f t="shared" si="45"/>
        <v>2</v>
      </c>
      <c r="AD198" s="3" t="str">
        <f t="shared" si="59"/>
        <v>US</v>
      </c>
      <c r="AE198" s="3" t="str">
        <f t="shared" si="73"/>
        <v>Core Plus</v>
      </c>
      <c r="AF198" s="19">
        <f t="shared" si="74"/>
        <v>-2497.8197460173624</v>
      </c>
      <c r="AG198" s="19">
        <f t="shared" si="75"/>
        <v>102.75796941843225</v>
      </c>
      <c r="AH198" s="19">
        <f t="shared" si="75"/>
        <v>105.67502234910062</v>
      </c>
      <c r="AI198" s="19">
        <f t="shared" si="76"/>
        <v>2663.8971883088957</v>
      </c>
      <c r="AJ198" s="2">
        <f t="shared" ref="AJ198:AJ261" si="80">IRR(AF198:AI198)</f>
        <v>4.9572626225595107E-2</v>
      </c>
    </row>
    <row r="199" spans="1:36" x14ac:dyDescent="0.25">
      <c r="A199" s="33">
        <f t="shared" si="60"/>
        <v>3</v>
      </c>
      <c r="B199" s="3" t="str">
        <f t="shared" si="56"/>
        <v>US</v>
      </c>
      <c r="C199" s="3" t="str">
        <f t="shared" si="61"/>
        <v>Value</v>
      </c>
      <c r="D199" s="19">
        <f t="shared" si="62"/>
        <v>-2942.3799857787285</v>
      </c>
      <c r="E199" s="19">
        <f t="shared" si="63"/>
        <v>101.86231353978643</v>
      </c>
      <c r="F199" s="19">
        <f t="shared" si="63"/>
        <v>104.01605355299174</v>
      </c>
      <c r="G199" s="19">
        <f t="shared" si="64"/>
        <v>3233.2578250289475</v>
      </c>
      <c r="H199" s="2">
        <f t="shared" si="77"/>
        <v>5.5137343282949836E-2</v>
      </c>
      <c r="K199" s="3" t="str">
        <f t="shared" si="57"/>
        <v>US</v>
      </c>
      <c r="L199" s="3" t="str">
        <f t="shared" si="65"/>
        <v>Value</v>
      </c>
      <c r="M199" s="19">
        <f t="shared" si="66"/>
        <v>-2942.3799857787285</v>
      </c>
      <c r="N199" s="19">
        <f t="shared" si="67"/>
        <v>101.86231353978643</v>
      </c>
      <c r="O199" s="19">
        <f t="shared" si="67"/>
        <v>104.01605355299174</v>
      </c>
      <c r="P199" s="19">
        <f t="shared" si="68"/>
        <v>2832.2194526859435</v>
      </c>
      <c r="Q199" s="2">
        <f t="shared" si="78"/>
        <v>1.1108427159618683E-2</v>
      </c>
      <c r="T199" s="3" t="str">
        <f t="shared" si="58"/>
        <v>US</v>
      </c>
      <c r="U199" s="3" t="str">
        <f t="shared" si="69"/>
        <v>Value</v>
      </c>
      <c r="V199" s="19">
        <f t="shared" si="70"/>
        <v>-2942.3799857787285</v>
      </c>
      <c r="W199" s="19">
        <f t="shared" si="71"/>
        <v>101.86231353978643</v>
      </c>
      <c r="X199" s="19">
        <f t="shared" si="71"/>
        <v>104.01605355299174</v>
      </c>
      <c r="Y199" s="19">
        <f t="shared" si="72"/>
        <v>3772.6516396115535</v>
      </c>
      <c r="Z199" s="2">
        <f t="shared" si="79"/>
        <v>0.10900570075607452</v>
      </c>
      <c r="AC199" s="33">
        <f t="shared" si="45"/>
        <v>3</v>
      </c>
      <c r="AD199" s="3" t="str">
        <f t="shared" si="59"/>
        <v>US</v>
      </c>
      <c r="AE199" s="3" t="str">
        <f t="shared" si="73"/>
        <v>Value</v>
      </c>
      <c r="AF199" s="19">
        <f t="shared" si="74"/>
        <v>-2942.3799857787285</v>
      </c>
      <c r="AG199" s="19">
        <f t="shared" si="75"/>
        <v>101.86231353978643</v>
      </c>
      <c r="AH199" s="19">
        <f t="shared" si="75"/>
        <v>104.01605355299174</v>
      </c>
      <c r="AI199" s="19">
        <f t="shared" si="76"/>
        <v>2522.3549820216058</v>
      </c>
      <c r="AJ199" s="2">
        <f t="shared" si="80"/>
        <v>-2.5812817198219373E-2</v>
      </c>
    </row>
    <row r="200" spans="1:36" x14ac:dyDescent="0.25">
      <c r="A200" s="33">
        <f t="shared" si="60"/>
        <v>4</v>
      </c>
      <c r="B200" s="3" t="str">
        <f t="shared" si="56"/>
        <v>US</v>
      </c>
      <c r="C200" s="3" t="str">
        <f t="shared" si="61"/>
        <v>Industrial</v>
      </c>
      <c r="D200" s="19">
        <f t="shared" si="62"/>
        <v>-2903.1365154397131</v>
      </c>
      <c r="E200" s="19">
        <f t="shared" si="63"/>
        <v>106.04285306725963</v>
      </c>
      <c r="F200" s="19">
        <f t="shared" si="63"/>
        <v>111.02985119752297</v>
      </c>
      <c r="G200" s="19">
        <f t="shared" si="64"/>
        <v>3461.620201512982</v>
      </c>
      <c r="H200" s="2">
        <f t="shared" si="77"/>
        <v>8.4876818077514571E-2</v>
      </c>
      <c r="K200" s="3" t="str">
        <f t="shared" si="57"/>
        <v>US</v>
      </c>
      <c r="L200" s="3" t="str">
        <f t="shared" si="65"/>
        <v>Industrial</v>
      </c>
      <c r="M200" s="19">
        <f t="shared" si="66"/>
        <v>-2903.1365154397131</v>
      </c>
      <c r="N200" s="19">
        <f t="shared" si="67"/>
        <v>106.04285306725963</v>
      </c>
      <c r="O200" s="19">
        <f t="shared" si="67"/>
        <v>111.02985119752297</v>
      </c>
      <c r="P200" s="19">
        <f t="shared" si="68"/>
        <v>3037.4459550863171</v>
      </c>
      <c r="Q200" s="2">
        <f t="shared" si="78"/>
        <v>4.0217722714136483E-2</v>
      </c>
      <c r="T200" s="3" t="str">
        <f t="shared" si="58"/>
        <v>US</v>
      </c>
      <c r="U200" s="3" t="str">
        <f t="shared" si="69"/>
        <v>Industrial</v>
      </c>
      <c r="V200" s="19">
        <f t="shared" si="70"/>
        <v>-2903.1365154397131</v>
      </c>
      <c r="W200" s="19">
        <f t="shared" si="71"/>
        <v>106.04285306725963</v>
      </c>
      <c r="X200" s="19">
        <f t="shared" si="71"/>
        <v>111.02985119752297</v>
      </c>
      <c r="Y200" s="19">
        <f t="shared" si="72"/>
        <v>4029.8484429689047</v>
      </c>
      <c r="Z200" s="2">
        <f t="shared" si="79"/>
        <v>0.13937145381764315</v>
      </c>
      <c r="AC200" s="33">
        <f t="shared" si="45"/>
        <v>4</v>
      </c>
      <c r="AD200" s="3" t="str">
        <f t="shared" si="59"/>
        <v>US</v>
      </c>
      <c r="AE200" s="3" t="str">
        <f t="shared" si="73"/>
        <v>Industrial</v>
      </c>
      <c r="AF200" s="19">
        <f t="shared" si="74"/>
        <v>-2903.1365154397131</v>
      </c>
      <c r="AG200" s="19">
        <f t="shared" si="75"/>
        <v>106.04285306725963</v>
      </c>
      <c r="AH200" s="19">
        <f t="shared" si="75"/>
        <v>111.02985119752297</v>
      </c>
      <c r="AI200" s="19">
        <f t="shared" si="76"/>
        <v>3037.4459550863171</v>
      </c>
      <c r="AJ200" s="2">
        <f t="shared" si="80"/>
        <v>4.0217722714136483E-2</v>
      </c>
    </row>
    <row r="201" spans="1:36" x14ac:dyDescent="0.25">
      <c r="A201" s="33">
        <f t="shared" si="60"/>
        <v>5</v>
      </c>
      <c r="B201" s="3" t="str">
        <f t="shared" si="56"/>
        <v>US</v>
      </c>
      <c r="C201" s="3" t="str">
        <f t="shared" si="61"/>
        <v>Apartment</v>
      </c>
      <c r="D201" s="19">
        <f t="shared" si="62"/>
        <v>-2486.7271687191865</v>
      </c>
      <c r="E201" s="19">
        <f t="shared" si="63"/>
        <v>101.61778403667903</v>
      </c>
      <c r="F201" s="19">
        <f t="shared" si="63"/>
        <v>104.20098245750114</v>
      </c>
      <c r="G201" s="19">
        <f t="shared" si="64"/>
        <v>2767.6932496362315</v>
      </c>
      <c r="H201" s="2">
        <f t="shared" si="77"/>
        <v>6.3780465041323176E-2</v>
      </c>
      <c r="K201" s="3" t="str">
        <f t="shared" si="57"/>
        <v>US</v>
      </c>
      <c r="L201" s="3" t="str">
        <f t="shared" si="65"/>
        <v>Apartment</v>
      </c>
      <c r="M201" s="19">
        <f t="shared" si="66"/>
        <v>-2486.7271687191865</v>
      </c>
      <c r="N201" s="19">
        <f t="shared" si="67"/>
        <v>101.61778403667903</v>
      </c>
      <c r="O201" s="19">
        <f t="shared" si="67"/>
        <v>104.20098245750114</v>
      </c>
      <c r="P201" s="19">
        <f t="shared" si="68"/>
        <v>2473.4561995436097</v>
      </c>
      <c r="Q201" s="2">
        <f t="shared" si="78"/>
        <v>2.6206620780418133E-2</v>
      </c>
      <c r="T201" s="3" t="str">
        <f t="shared" si="58"/>
        <v>US</v>
      </c>
      <c r="U201" s="3" t="str">
        <f t="shared" si="69"/>
        <v>Apartment</v>
      </c>
      <c r="V201" s="19">
        <f t="shared" si="70"/>
        <v>-2486.7271687191865</v>
      </c>
      <c r="W201" s="19">
        <f t="shared" si="71"/>
        <v>101.61778403667903</v>
      </c>
      <c r="X201" s="19">
        <f t="shared" si="71"/>
        <v>104.20098245750114</v>
      </c>
      <c r="Y201" s="19">
        <f t="shared" si="72"/>
        <v>3145.4883272383922</v>
      </c>
      <c r="Z201" s="2">
        <f t="shared" si="79"/>
        <v>0.10835332754105642</v>
      </c>
      <c r="AC201" s="33">
        <f t="shared" si="45"/>
        <v>5</v>
      </c>
      <c r="AD201" s="3" t="str">
        <f t="shared" si="59"/>
        <v>US</v>
      </c>
      <c r="AE201" s="3" t="str">
        <f t="shared" si="73"/>
        <v>Apartment</v>
      </c>
      <c r="AF201" s="19">
        <f t="shared" si="74"/>
        <v>-2486.7271687191865</v>
      </c>
      <c r="AG201" s="19">
        <f t="shared" si="75"/>
        <v>101.61778403667903</v>
      </c>
      <c r="AH201" s="19">
        <f t="shared" si="75"/>
        <v>104.20098245750114</v>
      </c>
      <c r="AI201" s="19">
        <f t="shared" si="76"/>
        <v>2611.9639499401869</v>
      </c>
      <c r="AJ201" s="2">
        <f t="shared" si="80"/>
        <v>4.4240099788011022E-2</v>
      </c>
    </row>
    <row r="202" spans="1:36" x14ac:dyDescent="0.25">
      <c r="A202" s="33">
        <f t="shared" si="60"/>
        <v>6</v>
      </c>
      <c r="B202" s="3" t="str">
        <f t="shared" si="56"/>
        <v>US</v>
      </c>
      <c r="C202" s="3" t="str">
        <f t="shared" si="61"/>
        <v>Affordable</v>
      </c>
      <c r="D202" s="19">
        <f t="shared" si="62"/>
        <v>-2288.9338854160401</v>
      </c>
      <c r="E202" s="19">
        <f t="shared" si="63"/>
        <v>103</v>
      </c>
      <c r="F202" s="19">
        <f t="shared" si="63"/>
        <v>106.39899999999999</v>
      </c>
      <c r="G202" s="19">
        <f t="shared" si="64"/>
        <v>2618.0558176861268</v>
      </c>
      <c r="H202" s="2">
        <f t="shared" si="77"/>
        <v>7.6041171073199632E-2</v>
      </c>
      <c r="K202" s="3" t="str">
        <f t="shared" si="57"/>
        <v>US</v>
      </c>
      <c r="L202" s="3" t="str">
        <f t="shared" si="65"/>
        <v>Affordable</v>
      </c>
      <c r="M202" s="19">
        <f t="shared" si="66"/>
        <v>-2288.9338854160401</v>
      </c>
      <c r="N202" s="19">
        <f t="shared" si="67"/>
        <v>103</v>
      </c>
      <c r="O202" s="19">
        <f t="shared" si="67"/>
        <v>106.39899999999999</v>
      </c>
      <c r="P202" s="19">
        <f t="shared" si="68"/>
        <v>2360.4521916104695</v>
      </c>
      <c r="Q202" s="2">
        <f t="shared" si="78"/>
        <v>4.1092552990332321E-2</v>
      </c>
      <c r="T202" s="3" t="str">
        <f t="shared" si="58"/>
        <v>US</v>
      </c>
      <c r="U202" s="3" t="str">
        <f t="shared" si="69"/>
        <v>Affordable</v>
      </c>
      <c r="V202" s="19">
        <f t="shared" si="70"/>
        <v>-2288.9338854160401</v>
      </c>
      <c r="W202" s="19">
        <f t="shared" si="71"/>
        <v>103</v>
      </c>
      <c r="X202" s="19">
        <f t="shared" si="71"/>
        <v>106.39899999999999</v>
      </c>
      <c r="Y202" s="19">
        <f t="shared" si="72"/>
        <v>2942.2435403843001</v>
      </c>
      <c r="Z202" s="2">
        <f t="shared" si="79"/>
        <v>0.1169499288883673</v>
      </c>
      <c r="AC202" s="33">
        <f t="shared" si="45"/>
        <v>6</v>
      </c>
      <c r="AD202" s="3" t="str">
        <f t="shared" si="59"/>
        <v>US</v>
      </c>
      <c r="AE202" s="3" t="str">
        <f t="shared" si="73"/>
        <v>Affordable</v>
      </c>
      <c r="AF202" s="19">
        <f t="shared" si="74"/>
        <v>-2288.9338854160401</v>
      </c>
      <c r="AG202" s="19">
        <f t="shared" si="75"/>
        <v>103</v>
      </c>
      <c r="AH202" s="19">
        <f t="shared" si="75"/>
        <v>106.39899999999999</v>
      </c>
      <c r="AI202" s="19">
        <f t="shared" si="76"/>
        <v>2482.2824684264551</v>
      </c>
      <c r="AJ202" s="2">
        <f t="shared" si="80"/>
        <v>5.79174356692429E-2</v>
      </c>
    </row>
    <row r="203" spans="1:36" x14ac:dyDescent="0.25">
      <c r="A203" s="33">
        <f t="shared" si="60"/>
        <v>7</v>
      </c>
      <c r="B203" s="3" t="str">
        <f t="shared" si="56"/>
        <v>US</v>
      </c>
      <c r="C203" s="3" t="str">
        <f t="shared" si="61"/>
        <v>Single Family Rental</v>
      </c>
      <c r="D203" s="19">
        <f t="shared" si="62"/>
        <v>-2504.7331823345567</v>
      </c>
      <c r="E203" s="19">
        <f t="shared" si="63"/>
        <v>102.75122621150506</v>
      </c>
      <c r="F203" s="19">
        <f t="shared" si="63"/>
        <v>106.14582178968892</v>
      </c>
      <c r="G203" s="19">
        <f t="shared" si="64"/>
        <v>2857.1120368619258</v>
      </c>
      <c r="H203" s="2">
        <f t="shared" si="77"/>
        <v>7.2401395313258732E-2</v>
      </c>
      <c r="K203" s="3" t="str">
        <f t="shared" si="57"/>
        <v>US</v>
      </c>
      <c r="L203" s="3" t="str">
        <f t="shared" si="65"/>
        <v>Single Family Rental</v>
      </c>
      <c r="M203" s="19">
        <f t="shared" si="66"/>
        <v>-2504.7331823345567</v>
      </c>
      <c r="N203" s="19">
        <f t="shared" si="67"/>
        <v>102.75122621150506</v>
      </c>
      <c r="O203" s="19">
        <f t="shared" si="67"/>
        <v>106.14582178968892</v>
      </c>
      <c r="P203" s="19">
        <f t="shared" si="68"/>
        <v>2551.3292049147854</v>
      </c>
      <c r="Q203" s="2">
        <f t="shared" si="78"/>
        <v>3.4251420347506389E-2</v>
      </c>
      <c r="T203" s="3" t="str">
        <f t="shared" si="58"/>
        <v>US</v>
      </c>
      <c r="U203" s="3" t="str">
        <f t="shared" si="69"/>
        <v>Single Family Rental</v>
      </c>
      <c r="V203" s="19">
        <f t="shared" si="70"/>
        <v>-2504.7331823345567</v>
      </c>
      <c r="W203" s="19">
        <f t="shared" si="71"/>
        <v>102.75122621150506</v>
      </c>
      <c r="X203" s="19">
        <f t="shared" si="71"/>
        <v>106.14582178968892</v>
      </c>
      <c r="Y203" s="19">
        <f t="shared" si="72"/>
        <v>3250.4504818498326</v>
      </c>
      <c r="Z203" s="2">
        <f t="shared" si="79"/>
        <v>0.1177129340747467</v>
      </c>
      <c r="AC203" s="33">
        <f t="shared" si="45"/>
        <v>7</v>
      </c>
      <c r="AD203" s="3" t="str">
        <f t="shared" si="59"/>
        <v>US</v>
      </c>
      <c r="AE203" s="3" t="str">
        <f t="shared" si="73"/>
        <v>Single Family Rental</v>
      </c>
      <c r="AF203" s="19">
        <f t="shared" si="74"/>
        <v>-2504.7331823345567</v>
      </c>
      <c r="AG203" s="19">
        <f t="shared" si="75"/>
        <v>102.75122621150506</v>
      </c>
      <c r="AH203" s="19">
        <f t="shared" si="75"/>
        <v>106.14582178968892</v>
      </c>
      <c r="AI203" s="19">
        <f t="shared" si="76"/>
        <v>2306.7955331535036</v>
      </c>
      <c r="AJ203" s="2">
        <f t="shared" si="80"/>
        <v>1.5192233567040692E-3</v>
      </c>
    </row>
    <row r="204" spans="1:36" x14ac:dyDescent="0.25">
      <c r="A204" s="33">
        <f t="shared" si="60"/>
        <v>8</v>
      </c>
      <c r="B204" s="3" t="str">
        <f t="shared" si="56"/>
        <v>US</v>
      </c>
      <c r="C204" s="3" t="str">
        <f t="shared" si="61"/>
        <v>Student Housing</v>
      </c>
      <c r="D204" s="19">
        <f t="shared" si="62"/>
        <v>-2246.8535273775205</v>
      </c>
      <c r="E204" s="19">
        <f t="shared" si="63"/>
        <v>103</v>
      </c>
      <c r="F204" s="19">
        <f t="shared" si="63"/>
        <v>106.09</v>
      </c>
      <c r="G204" s="19">
        <f t="shared" si="64"/>
        <v>2564.4702144106559</v>
      </c>
      <c r="H204" s="2">
        <f t="shared" si="77"/>
        <v>7.5841884548685901E-2</v>
      </c>
      <c r="K204" s="3" t="str">
        <f t="shared" si="57"/>
        <v>US</v>
      </c>
      <c r="L204" s="3" t="str">
        <f t="shared" si="65"/>
        <v>Student Housing</v>
      </c>
      <c r="M204" s="19">
        <f t="shared" si="66"/>
        <v>-2246.8535273775205</v>
      </c>
      <c r="N204" s="19">
        <f t="shared" si="67"/>
        <v>103</v>
      </c>
      <c r="O204" s="19">
        <f t="shared" si="67"/>
        <v>106.09</v>
      </c>
      <c r="P204" s="19">
        <f t="shared" si="68"/>
        <v>2316.5039485801467</v>
      </c>
      <c r="Q204" s="2">
        <f t="shared" si="78"/>
        <v>4.1552459482956383E-2</v>
      </c>
      <c r="T204" s="3" t="str">
        <f t="shared" si="58"/>
        <v>US</v>
      </c>
      <c r="U204" s="3" t="str">
        <f t="shared" si="69"/>
        <v>Student Housing</v>
      </c>
      <c r="V204" s="19">
        <f t="shared" si="70"/>
        <v>-2246.8535273775205</v>
      </c>
      <c r="W204" s="19">
        <f t="shared" si="71"/>
        <v>103</v>
      </c>
      <c r="X204" s="19">
        <f t="shared" si="71"/>
        <v>106.09</v>
      </c>
      <c r="Y204" s="19">
        <f t="shared" si="72"/>
        <v>2875.2021291261217</v>
      </c>
      <c r="Z204" s="2">
        <f t="shared" si="79"/>
        <v>0.11586521542397477</v>
      </c>
      <c r="AC204" s="33">
        <f t="shared" si="45"/>
        <v>8</v>
      </c>
      <c r="AD204" s="3" t="str">
        <f t="shared" si="59"/>
        <v>US</v>
      </c>
      <c r="AE204" s="3" t="str">
        <f t="shared" si="73"/>
        <v>Student Housing</v>
      </c>
      <c r="AF204" s="19">
        <f t="shared" si="74"/>
        <v>-2246.8535273775205</v>
      </c>
      <c r="AG204" s="19">
        <f t="shared" si="75"/>
        <v>103</v>
      </c>
      <c r="AH204" s="19">
        <f t="shared" si="75"/>
        <v>106.09</v>
      </c>
      <c r="AI204" s="19">
        <f t="shared" si="76"/>
        <v>2316.5039485801467</v>
      </c>
      <c r="AJ204" s="2">
        <f t="shared" si="80"/>
        <v>4.1552459482956383E-2</v>
      </c>
    </row>
    <row r="205" spans="1:36" x14ac:dyDescent="0.25">
      <c r="A205" s="33">
        <f t="shared" si="60"/>
        <v>9</v>
      </c>
      <c r="B205" s="3" t="str">
        <f t="shared" si="56"/>
        <v>US</v>
      </c>
      <c r="C205" s="3" t="str">
        <f t="shared" si="61"/>
        <v>Retail</v>
      </c>
      <c r="D205" s="19">
        <f t="shared" si="62"/>
        <v>-1920.7008362077877</v>
      </c>
      <c r="E205" s="19">
        <f t="shared" si="63"/>
        <v>103.68871769578519</v>
      </c>
      <c r="F205" s="19">
        <f t="shared" si="63"/>
        <v>107.34963809216278</v>
      </c>
      <c r="G205" s="19">
        <f t="shared" si="64"/>
        <v>2254.5862114448732</v>
      </c>
      <c r="H205" s="2">
        <f t="shared" si="77"/>
        <v>9.1139118537969077E-2</v>
      </c>
      <c r="K205" s="3" t="str">
        <f t="shared" si="57"/>
        <v>US</v>
      </c>
      <c r="L205" s="3" t="str">
        <f t="shared" si="65"/>
        <v>Retail</v>
      </c>
      <c r="M205" s="19">
        <f t="shared" si="66"/>
        <v>-1920.7008362077877</v>
      </c>
      <c r="N205" s="19">
        <f t="shared" si="67"/>
        <v>103.68871769578519</v>
      </c>
      <c r="O205" s="19">
        <f t="shared" si="67"/>
        <v>107.34963809216278</v>
      </c>
      <c r="P205" s="19">
        <f t="shared" si="68"/>
        <v>2066.8146398124954</v>
      </c>
      <c r="Q205" s="2">
        <f t="shared" si="78"/>
        <v>6.1547079136285099E-2</v>
      </c>
      <c r="T205" s="3" t="str">
        <f t="shared" si="58"/>
        <v>US</v>
      </c>
      <c r="U205" s="3" t="str">
        <f t="shared" si="69"/>
        <v>Retail</v>
      </c>
      <c r="V205" s="19">
        <f t="shared" si="70"/>
        <v>-1920.7008362077877</v>
      </c>
      <c r="W205" s="19">
        <f t="shared" si="71"/>
        <v>103.68871769578519</v>
      </c>
      <c r="X205" s="19">
        <f t="shared" si="71"/>
        <v>107.34963809216278</v>
      </c>
      <c r="Y205" s="19">
        <f t="shared" si="72"/>
        <v>2482.2545745826042</v>
      </c>
      <c r="Z205" s="2">
        <f t="shared" si="79"/>
        <v>0.1249289483743703</v>
      </c>
      <c r="AC205" s="33">
        <f t="shared" si="45"/>
        <v>9</v>
      </c>
      <c r="AD205" s="3" t="str">
        <f t="shared" si="59"/>
        <v>US</v>
      </c>
      <c r="AE205" s="3" t="str">
        <f t="shared" si="73"/>
        <v>Retail</v>
      </c>
      <c r="AF205" s="19">
        <f t="shared" si="74"/>
        <v>-1920.7008362077877</v>
      </c>
      <c r="AG205" s="19">
        <f t="shared" si="75"/>
        <v>103.68871769578519</v>
      </c>
      <c r="AH205" s="19">
        <f t="shared" si="75"/>
        <v>107.34963809216278</v>
      </c>
      <c r="AI205" s="19">
        <f t="shared" si="76"/>
        <v>2254.5862114448732</v>
      </c>
      <c r="AJ205" s="2">
        <f t="shared" si="80"/>
        <v>9.1139118537969077E-2</v>
      </c>
    </row>
    <row r="206" spans="1:36" x14ac:dyDescent="0.25">
      <c r="A206" s="33">
        <f t="shared" si="60"/>
        <v>10</v>
      </c>
      <c r="B206" s="3" t="str">
        <f t="shared" si="56"/>
        <v>US</v>
      </c>
      <c r="C206" s="3" t="str">
        <f t="shared" si="61"/>
        <v>Alternative</v>
      </c>
      <c r="D206" s="19">
        <f t="shared" si="62"/>
        <v>-2318.6277808068044</v>
      </c>
      <c r="E206" s="19">
        <f t="shared" si="63"/>
        <v>103.7583345182735</v>
      </c>
      <c r="F206" s="19">
        <f t="shared" si="63"/>
        <v>107.23017004088723</v>
      </c>
      <c r="G206" s="19">
        <f t="shared" si="64"/>
        <v>2685.1495408621086</v>
      </c>
      <c r="H206" s="2">
        <f t="shared" si="77"/>
        <v>8.0151431233560499E-2</v>
      </c>
      <c r="K206" s="3" t="str">
        <f t="shared" si="57"/>
        <v>US</v>
      </c>
      <c r="L206" s="3" t="str">
        <f t="shared" si="65"/>
        <v>Alternative</v>
      </c>
      <c r="M206" s="19">
        <f t="shared" si="66"/>
        <v>-2318.6277808068044</v>
      </c>
      <c r="N206" s="19">
        <f t="shared" si="67"/>
        <v>103.7583345182735</v>
      </c>
      <c r="O206" s="19">
        <f t="shared" si="67"/>
        <v>107.23017004088723</v>
      </c>
      <c r="P206" s="19">
        <f t="shared" si="68"/>
        <v>2417.7294566156575</v>
      </c>
      <c r="Q206" s="2">
        <f t="shared" si="78"/>
        <v>4.4608232414815596E-2</v>
      </c>
      <c r="T206" s="3" t="str">
        <f t="shared" si="58"/>
        <v>US</v>
      </c>
      <c r="U206" s="3" t="str">
        <f t="shared" si="69"/>
        <v>Alternative</v>
      </c>
      <c r="V206" s="19">
        <f t="shared" si="70"/>
        <v>-2318.6277808068044</v>
      </c>
      <c r="W206" s="19">
        <f t="shared" si="71"/>
        <v>103.7583345182735</v>
      </c>
      <c r="X206" s="19">
        <f t="shared" si="71"/>
        <v>107.23017004088723</v>
      </c>
      <c r="Y206" s="19">
        <f t="shared" si="72"/>
        <v>3022.7053169307646</v>
      </c>
      <c r="Z206" s="2">
        <f t="shared" si="79"/>
        <v>0.12183958875422718</v>
      </c>
      <c r="AC206" s="33">
        <f t="shared" si="45"/>
        <v>10</v>
      </c>
      <c r="AD206" s="3" t="str">
        <f t="shared" si="59"/>
        <v>US</v>
      </c>
      <c r="AE206" s="3" t="str">
        <f t="shared" si="73"/>
        <v>Alternative</v>
      </c>
      <c r="AF206" s="19">
        <f t="shared" si="74"/>
        <v>-2318.6277808068044</v>
      </c>
      <c r="AG206" s="19">
        <f t="shared" si="75"/>
        <v>103.7583345182735</v>
      </c>
      <c r="AH206" s="19">
        <f t="shared" si="75"/>
        <v>107.23017004088723</v>
      </c>
      <c r="AI206" s="19">
        <f t="shared" si="76"/>
        <v>2544.1135566066014</v>
      </c>
      <c r="AJ206" s="2">
        <f t="shared" si="80"/>
        <v>6.1711481147781244E-2</v>
      </c>
    </row>
    <row r="207" spans="1:36" x14ac:dyDescent="0.25">
      <c r="A207" s="33">
        <f t="shared" si="60"/>
        <v>11</v>
      </c>
      <c r="B207" s="3" t="str">
        <f t="shared" si="56"/>
        <v>US</v>
      </c>
      <c r="C207" s="3" t="str">
        <f t="shared" si="61"/>
        <v>Data Center</v>
      </c>
      <c r="D207" s="19">
        <f t="shared" si="62"/>
        <v>-1846.7550537978057</v>
      </c>
      <c r="E207" s="19">
        <f t="shared" si="63"/>
        <v>102.49999999999999</v>
      </c>
      <c r="F207" s="19">
        <f t="shared" si="63"/>
        <v>105.06249999999997</v>
      </c>
      <c r="G207" s="19">
        <f t="shared" si="64"/>
        <v>2096.4422666062269</v>
      </c>
      <c r="H207" s="2">
        <f t="shared" si="77"/>
        <v>8.0502758630165205E-2</v>
      </c>
      <c r="K207" s="3" t="str">
        <f t="shared" si="57"/>
        <v>US</v>
      </c>
      <c r="L207" s="3" t="str">
        <f t="shared" si="65"/>
        <v>Data Center</v>
      </c>
      <c r="M207" s="19">
        <f t="shared" si="66"/>
        <v>-1846.7550537978057</v>
      </c>
      <c r="N207" s="19">
        <f t="shared" si="67"/>
        <v>102.49999999999999</v>
      </c>
      <c r="O207" s="19">
        <f t="shared" si="67"/>
        <v>105.06249999999997</v>
      </c>
      <c r="P207" s="19">
        <f t="shared" si="68"/>
        <v>1928.328511433177</v>
      </c>
      <c r="Q207" s="2">
        <f t="shared" si="78"/>
        <v>5.2378819714499869E-2</v>
      </c>
      <c r="T207" s="3" t="str">
        <f t="shared" si="58"/>
        <v>US</v>
      </c>
      <c r="U207" s="3" t="str">
        <f t="shared" si="69"/>
        <v>Data Center</v>
      </c>
      <c r="V207" s="19">
        <f t="shared" si="70"/>
        <v>-1846.7550537978057</v>
      </c>
      <c r="W207" s="19">
        <f t="shared" si="71"/>
        <v>102.49999999999999</v>
      </c>
      <c r="X207" s="19">
        <f t="shared" si="71"/>
        <v>105.06249999999997</v>
      </c>
      <c r="Y207" s="19">
        <f t="shared" si="72"/>
        <v>2298.7609176972055</v>
      </c>
      <c r="Z207" s="2">
        <f t="shared" si="79"/>
        <v>0.11245698472934906</v>
      </c>
      <c r="AC207" s="33">
        <f t="shared" si="45"/>
        <v>11</v>
      </c>
      <c r="AD207" s="3" t="str">
        <f t="shared" si="59"/>
        <v>US</v>
      </c>
      <c r="AE207" s="3" t="str">
        <f t="shared" si="73"/>
        <v>Data Center</v>
      </c>
      <c r="AF207" s="19">
        <f t="shared" si="74"/>
        <v>-1846.7550537978057</v>
      </c>
      <c r="AG207" s="19">
        <f t="shared" si="75"/>
        <v>102.49999999999999</v>
      </c>
      <c r="AH207" s="19">
        <f t="shared" si="75"/>
        <v>105.06249999999997</v>
      </c>
      <c r="AI207" s="19">
        <f t="shared" si="76"/>
        <v>2008.6758430037728</v>
      </c>
      <c r="AJ207" s="2">
        <f t="shared" si="80"/>
        <v>6.6012068236460886E-2</v>
      </c>
    </row>
    <row r="208" spans="1:36" x14ac:dyDescent="0.25">
      <c r="A208" s="33">
        <f t="shared" si="60"/>
        <v>12</v>
      </c>
      <c r="B208" s="3" t="str">
        <f t="shared" si="56"/>
        <v>US</v>
      </c>
      <c r="C208" s="3" t="str">
        <f t="shared" si="61"/>
        <v>NNN</v>
      </c>
      <c r="D208" s="19">
        <f t="shared" si="62"/>
        <v>-1632.6530612244899</v>
      </c>
      <c r="E208" s="19">
        <f t="shared" si="63"/>
        <v>102.57648474699492</v>
      </c>
      <c r="F208" s="19">
        <f t="shared" si="63"/>
        <v>105.17885315783747</v>
      </c>
      <c r="G208" s="19">
        <f t="shared" si="64"/>
        <v>1868.1989832685113</v>
      </c>
      <c r="H208" s="2">
        <f t="shared" si="77"/>
        <v>8.8245301358716555E-2</v>
      </c>
      <c r="K208" s="3" t="str">
        <f t="shared" si="57"/>
        <v>US</v>
      </c>
      <c r="L208" s="3" t="str">
        <f t="shared" si="65"/>
        <v>NNN</v>
      </c>
      <c r="M208" s="19">
        <f t="shared" si="66"/>
        <v>-1632.6530612244899</v>
      </c>
      <c r="N208" s="19">
        <f t="shared" si="67"/>
        <v>102.57648474699492</v>
      </c>
      <c r="O208" s="19">
        <f t="shared" si="67"/>
        <v>105.17885315783747</v>
      </c>
      <c r="P208" s="19">
        <f t="shared" si="68"/>
        <v>1735.3404205541246</v>
      </c>
      <c r="Q208" s="2">
        <f t="shared" si="78"/>
        <v>6.338000650564557E-2</v>
      </c>
      <c r="T208" s="3" t="str">
        <f t="shared" si="58"/>
        <v>US</v>
      </c>
      <c r="U208" s="3" t="str">
        <f t="shared" si="69"/>
        <v>NNN</v>
      </c>
      <c r="V208" s="19">
        <f t="shared" si="70"/>
        <v>-1632.6530612244899</v>
      </c>
      <c r="W208" s="19">
        <f t="shared" si="71"/>
        <v>102.57648474699492</v>
      </c>
      <c r="X208" s="19">
        <f t="shared" si="71"/>
        <v>105.17885315783747</v>
      </c>
      <c r="Y208" s="19">
        <f t="shared" si="72"/>
        <v>2024.6768460210105</v>
      </c>
      <c r="Z208" s="2">
        <f t="shared" si="79"/>
        <v>0.11609351799946221</v>
      </c>
      <c r="AC208" s="33">
        <f t="shared" si="45"/>
        <v>12</v>
      </c>
      <c r="AD208" s="3" t="str">
        <f t="shared" si="59"/>
        <v>US</v>
      </c>
      <c r="AE208" s="3" t="str">
        <f t="shared" si="73"/>
        <v>NNN</v>
      </c>
      <c r="AF208" s="19">
        <f t="shared" si="74"/>
        <v>-1632.6530612244899</v>
      </c>
      <c r="AG208" s="19">
        <f t="shared" si="75"/>
        <v>102.57648474699492</v>
      </c>
      <c r="AH208" s="19">
        <f t="shared" si="75"/>
        <v>105.17885315783747</v>
      </c>
      <c r="AI208" s="19">
        <f t="shared" si="76"/>
        <v>1799.1646320541731</v>
      </c>
      <c r="AJ208" s="2">
        <f t="shared" si="80"/>
        <v>7.5474439580314634E-2</v>
      </c>
    </row>
    <row r="209" spans="1:36" x14ac:dyDescent="0.25">
      <c r="A209" s="33">
        <f t="shared" si="60"/>
        <v>13</v>
      </c>
      <c r="B209" s="3" t="str">
        <f t="shared" si="56"/>
        <v>US</v>
      </c>
      <c r="C209" s="3" t="str">
        <f t="shared" si="61"/>
        <v>Senior Housing</v>
      </c>
      <c r="D209" s="19">
        <f t="shared" si="62"/>
        <v>-2030.5393112410657</v>
      </c>
      <c r="E209" s="19">
        <f t="shared" si="63"/>
        <v>115.90333333333334</v>
      </c>
      <c r="F209" s="19">
        <f t="shared" si="63"/>
        <v>127.60934273856208</v>
      </c>
      <c r="G209" s="19">
        <f t="shared" si="64"/>
        <v>3051.6829224118924</v>
      </c>
      <c r="H209" s="2">
        <f t="shared" si="77"/>
        <v>0.18338130538968067</v>
      </c>
      <c r="K209" s="3" t="str">
        <f t="shared" si="57"/>
        <v>US</v>
      </c>
      <c r="L209" s="3" t="str">
        <f t="shared" si="65"/>
        <v>Senior Housing</v>
      </c>
      <c r="M209" s="19">
        <f t="shared" si="66"/>
        <v>-2030.5393112410657</v>
      </c>
      <c r="N209" s="19">
        <f t="shared" si="67"/>
        <v>115.90333333333334</v>
      </c>
      <c r="O209" s="19">
        <f t="shared" si="67"/>
        <v>127.60934273856208</v>
      </c>
      <c r="P209" s="19">
        <f t="shared" si="68"/>
        <v>2783.6133446811195</v>
      </c>
      <c r="Q209" s="2">
        <f t="shared" si="78"/>
        <v>0.14940581140275744</v>
      </c>
      <c r="T209" s="3" t="str">
        <f t="shared" si="58"/>
        <v>US</v>
      </c>
      <c r="U209" s="3" t="str">
        <f t="shared" si="69"/>
        <v>Senior Housing</v>
      </c>
      <c r="V209" s="19">
        <f t="shared" si="70"/>
        <v>-2030.5393112410657</v>
      </c>
      <c r="W209" s="19">
        <f t="shared" si="71"/>
        <v>115.90333333333334</v>
      </c>
      <c r="X209" s="19">
        <f t="shared" si="71"/>
        <v>127.60934273856208</v>
      </c>
      <c r="Y209" s="19">
        <f t="shared" si="72"/>
        <v>3380.3359339093377</v>
      </c>
      <c r="Z209" s="2">
        <f t="shared" si="79"/>
        <v>0.22246462248708321</v>
      </c>
      <c r="AC209" s="33">
        <f t="shared" si="45"/>
        <v>13</v>
      </c>
      <c r="AD209" s="3" t="str">
        <f t="shared" si="59"/>
        <v>US</v>
      </c>
      <c r="AE209" s="3" t="str">
        <f t="shared" si="73"/>
        <v>Senior Housing</v>
      </c>
      <c r="AF209" s="19">
        <f t="shared" si="74"/>
        <v>-2030.5393112410657</v>
      </c>
      <c r="AG209" s="19">
        <f t="shared" si="75"/>
        <v>115.90333333333334</v>
      </c>
      <c r="AH209" s="19">
        <f t="shared" si="75"/>
        <v>127.60934273856208</v>
      </c>
      <c r="AI209" s="19">
        <f t="shared" si="76"/>
        <v>2911.1727727178077</v>
      </c>
      <c r="AJ209" s="2">
        <f t="shared" si="80"/>
        <v>0.1658281750924524</v>
      </c>
    </row>
    <row r="210" spans="1:36" x14ac:dyDescent="0.25">
      <c r="A210" s="33">
        <f t="shared" si="60"/>
        <v>14</v>
      </c>
      <c r="B210" s="3" t="str">
        <f t="shared" si="56"/>
        <v>US</v>
      </c>
      <c r="C210" s="3" t="str">
        <f t="shared" si="61"/>
        <v>IOS</v>
      </c>
      <c r="D210" s="19">
        <f t="shared" si="62"/>
        <v>-2583.9793281653747</v>
      </c>
      <c r="E210" s="19">
        <f t="shared" si="63"/>
        <v>106.14974028971693</v>
      </c>
      <c r="F210" s="19">
        <f t="shared" si="63"/>
        <v>111.40450983486834</v>
      </c>
      <c r="G210" s="19">
        <f t="shared" si="64"/>
        <v>3113.0987654377127</v>
      </c>
      <c r="H210" s="2">
        <f t="shared" si="77"/>
        <v>9.1612258238571442E-2</v>
      </c>
      <c r="K210" s="3" t="str">
        <f t="shared" si="57"/>
        <v>US</v>
      </c>
      <c r="L210" s="3" t="str">
        <f t="shared" si="65"/>
        <v>IOS</v>
      </c>
      <c r="M210" s="19">
        <f t="shared" si="66"/>
        <v>-2583.9793281653747</v>
      </c>
      <c r="N210" s="19">
        <f t="shared" si="67"/>
        <v>106.14974028971693</v>
      </c>
      <c r="O210" s="19">
        <f t="shared" si="67"/>
        <v>111.40450983486834</v>
      </c>
      <c r="P210" s="19">
        <f t="shared" si="68"/>
        <v>2770.1799341140891</v>
      </c>
      <c r="Q210" s="2">
        <f t="shared" si="78"/>
        <v>5.1569117973668144E-2</v>
      </c>
      <c r="T210" s="3" t="str">
        <f t="shared" si="58"/>
        <v>US</v>
      </c>
      <c r="U210" s="3" t="str">
        <f t="shared" si="69"/>
        <v>IOS</v>
      </c>
      <c r="V210" s="19">
        <f t="shared" si="70"/>
        <v>-2583.9793281653747</v>
      </c>
      <c r="W210" s="19">
        <f t="shared" si="71"/>
        <v>106.14974028971693</v>
      </c>
      <c r="X210" s="19">
        <f t="shared" si="71"/>
        <v>111.40450983486834</v>
      </c>
      <c r="Y210" s="19">
        <f t="shared" si="72"/>
        <v>3557.7739265309579</v>
      </c>
      <c r="Z210" s="2">
        <f t="shared" si="79"/>
        <v>0.1394285923243257</v>
      </c>
      <c r="AC210" s="33">
        <f t="shared" si="45"/>
        <v>14</v>
      </c>
      <c r="AD210" s="3" t="str">
        <f t="shared" si="59"/>
        <v>US</v>
      </c>
      <c r="AE210" s="3" t="str">
        <f t="shared" si="73"/>
        <v>IOS</v>
      </c>
      <c r="AF210" s="19">
        <f t="shared" si="74"/>
        <v>-2583.9793281653747</v>
      </c>
      <c r="AG210" s="19">
        <f t="shared" si="75"/>
        <v>106.14974028971693</v>
      </c>
      <c r="AH210" s="19">
        <f t="shared" si="75"/>
        <v>111.40450983486834</v>
      </c>
      <c r="AI210" s="19">
        <f t="shared" si="76"/>
        <v>2931.2352590197229</v>
      </c>
      <c r="AJ210" s="2">
        <f t="shared" si="80"/>
        <v>7.0758896417439487E-2</v>
      </c>
    </row>
    <row r="211" spans="1:36" x14ac:dyDescent="0.25">
      <c r="A211" s="33">
        <f t="shared" si="60"/>
        <v>15</v>
      </c>
      <c r="B211" s="3" t="str">
        <f t="shared" si="56"/>
        <v>US</v>
      </c>
      <c r="C211" s="3" t="str">
        <f t="shared" si="61"/>
        <v>Cold Storage</v>
      </c>
      <c r="D211" s="19">
        <f t="shared" si="62"/>
        <v>-1831.5018315018315</v>
      </c>
      <c r="E211" s="19">
        <f t="shared" si="63"/>
        <v>106.14974028971693</v>
      </c>
      <c r="F211" s="19">
        <f t="shared" si="63"/>
        <v>111.40450983486834</v>
      </c>
      <c r="G211" s="19">
        <f t="shared" si="64"/>
        <v>2240.3138146370034</v>
      </c>
      <c r="H211" s="2">
        <f t="shared" si="77"/>
        <v>0.10843158424001498</v>
      </c>
      <c r="K211" s="3" t="str">
        <f t="shared" si="57"/>
        <v>US</v>
      </c>
      <c r="L211" s="3" t="str">
        <f t="shared" si="65"/>
        <v>Cold Storage</v>
      </c>
      <c r="M211" s="19">
        <f t="shared" si="66"/>
        <v>-1831.5018315018315</v>
      </c>
      <c r="N211" s="19">
        <f t="shared" si="67"/>
        <v>106.14974028971693</v>
      </c>
      <c r="O211" s="19">
        <f t="shared" si="67"/>
        <v>111.40450983486834</v>
      </c>
      <c r="P211" s="19">
        <f t="shared" si="68"/>
        <v>2062.0985768041373</v>
      </c>
      <c r="Q211" s="2">
        <f t="shared" si="78"/>
        <v>7.9845673446873544E-2</v>
      </c>
      <c r="T211" s="3" t="str">
        <f t="shared" si="58"/>
        <v>US</v>
      </c>
      <c r="U211" s="3" t="str">
        <f t="shared" si="69"/>
        <v>Cold Storage</v>
      </c>
      <c r="V211" s="19">
        <f t="shared" si="70"/>
        <v>-1831.5018315018315</v>
      </c>
      <c r="W211" s="19">
        <f t="shared" si="71"/>
        <v>106.14974028971693</v>
      </c>
      <c r="X211" s="19">
        <f t="shared" si="71"/>
        <v>111.40450983486834</v>
      </c>
      <c r="Y211" s="19">
        <f t="shared" si="72"/>
        <v>2454.4595439684313</v>
      </c>
      <c r="Z211" s="2">
        <f t="shared" si="79"/>
        <v>0.14087776452346845</v>
      </c>
      <c r="AC211" s="33">
        <f t="shared" si="45"/>
        <v>15</v>
      </c>
      <c r="AD211" s="3" t="str">
        <f t="shared" si="59"/>
        <v>US</v>
      </c>
      <c r="AE211" s="3" t="str">
        <f t="shared" si="73"/>
        <v>Cold Storage</v>
      </c>
      <c r="AF211" s="19">
        <f t="shared" si="74"/>
        <v>-1831.5018315018315</v>
      </c>
      <c r="AG211" s="19">
        <f t="shared" si="75"/>
        <v>106.14974028971693</v>
      </c>
      <c r="AH211" s="19">
        <f t="shared" si="75"/>
        <v>111.40450983486834</v>
      </c>
      <c r="AI211" s="19">
        <f t="shared" si="76"/>
        <v>2147.304811354702</v>
      </c>
      <c r="AJ211" s="2">
        <f t="shared" si="80"/>
        <v>9.3706154934025454E-2</v>
      </c>
    </row>
    <row r="212" spans="1:36" x14ac:dyDescent="0.25">
      <c r="A212" s="33">
        <f t="shared" si="60"/>
        <v>16</v>
      </c>
      <c r="B212" s="3" t="str">
        <f t="shared" si="56"/>
        <v>US</v>
      </c>
      <c r="C212" s="3" t="str">
        <f t="shared" si="61"/>
        <v>Manufactured Housing</v>
      </c>
      <c r="D212" s="19">
        <f t="shared" si="62"/>
        <v>-3523.608174770965</v>
      </c>
      <c r="E212" s="19">
        <f t="shared" si="63"/>
        <v>104</v>
      </c>
      <c r="F212" s="19">
        <f t="shared" si="63"/>
        <v>108.16</v>
      </c>
      <c r="G212" s="19">
        <f t="shared" si="64"/>
        <v>4076.0663859055667</v>
      </c>
      <c r="H212" s="2">
        <f t="shared" si="77"/>
        <v>6.9515199999542698E-2</v>
      </c>
      <c r="K212" s="3" t="str">
        <f t="shared" si="57"/>
        <v>US</v>
      </c>
      <c r="L212" s="3" t="str">
        <f t="shared" si="65"/>
        <v>Manufactured Housing</v>
      </c>
      <c r="M212" s="19">
        <f t="shared" si="66"/>
        <v>-3523.608174770965</v>
      </c>
      <c r="N212" s="19">
        <f t="shared" si="67"/>
        <v>104</v>
      </c>
      <c r="O212" s="19">
        <f t="shared" si="67"/>
        <v>108.16</v>
      </c>
      <c r="P212" s="19">
        <f t="shared" si="68"/>
        <v>3482.3605761533854</v>
      </c>
      <c r="Q212" s="2">
        <f t="shared" si="78"/>
        <v>1.6391057556489841E-2</v>
      </c>
      <c r="T212" s="3" t="str">
        <f t="shared" si="58"/>
        <v>US</v>
      </c>
      <c r="U212" s="3" t="str">
        <f t="shared" si="69"/>
        <v>Manufactured Housing</v>
      </c>
      <c r="V212" s="19">
        <f t="shared" si="70"/>
        <v>-3523.608174770965</v>
      </c>
      <c r="W212" s="19">
        <f t="shared" si="71"/>
        <v>104</v>
      </c>
      <c r="X212" s="19">
        <f t="shared" si="71"/>
        <v>108.16</v>
      </c>
      <c r="Y212" s="19">
        <f t="shared" si="72"/>
        <v>4923.7096677502132</v>
      </c>
      <c r="Z212" s="2">
        <f t="shared" si="79"/>
        <v>0.1371396256976225</v>
      </c>
      <c r="AC212" s="33">
        <f t="shared" si="45"/>
        <v>16</v>
      </c>
      <c r="AD212" s="3" t="str">
        <f t="shared" si="59"/>
        <v>US</v>
      </c>
      <c r="AE212" s="3" t="str">
        <f t="shared" si="73"/>
        <v>Manufactured Housing</v>
      </c>
      <c r="AF212" s="19">
        <f t="shared" si="74"/>
        <v>-3523.608174770965</v>
      </c>
      <c r="AG212" s="19">
        <f t="shared" si="75"/>
        <v>104</v>
      </c>
      <c r="AH212" s="19">
        <f t="shared" si="75"/>
        <v>108.16</v>
      </c>
      <c r="AI212" s="19">
        <f t="shared" si="76"/>
        <v>3755.1807005181345</v>
      </c>
      <c r="AJ212" s="2">
        <f t="shared" si="80"/>
        <v>4.1489733458689892E-2</v>
      </c>
    </row>
    <row r="213" spans="1:36" x14ac:dyDescent="0.25">
      <c r="A213" s="33">
        <f t="shared" si="60"/>
        <v>17</v>
      </c>
      <c r="B213" s="3" t="str">
        <f t="shared" si="56"/>
        <v>US</v>
      </c>
      <c r="C213" s="3" t="str">
        <f t="shared" si="61"/>
        <v>Medical Office</v>
      </c>
      <c r="D213" s="19">
        <f t="shared" si="62"/>
        <v>-2102.6072329688814</v>
      </c>
      <c r="E213" s="19">
        <f t="shared" si="63"/>
        <v>103.2</v>
      </c>
      <c r="F213" s="19">
        <f t="shared" si="63"/>
        <v>106.50240000000001</v>
      </c>
      <c r="G213" s="19">
        <f t="shared" si="64"/>
        <v>2420.8961117873846</v>
      </c>
      <c r="H213" s="2">
        <f t="shared" si="77"/>
        <v>8.1081919999990149E-2</v>
      </c>
      <c r="K213" s="3" t="str">
        <f t="shared" si="57"/>
        <v>US</v>
      </c>
      <c r="L213" s="3" t="str">
        <f t="shared" si="65"/>
        <v>Medical Office</v>
      </c>
      <c r="M213" s="19">
        <f t="shared" si="66"/>
        <v>-2102.6072329688814</v>
      </c>
      <c r="N213" s="19">
        <f t="shared" si="67"/>
        <v>103.2</v>
      </c>
      <c r="O213" s="19">
        <f t="shared" si="67"/>
        <v>106.50240000000001</v>
      </c>
      <c r="P213" s="19">
        <f t="shared" si="68"/>
        <v>2201.0534904986303</v>
      </c>
      <c r="Q213" s="2">
        <f t="shared" si="78"/>
        <v>4.8887107249342421E-2</v>
      </c>
      <c r="T213" s="3" t="str">
        <f t="shared" si="58"/>
        <v>US</v>
      </c>
      <c r="U213" s="3" t="str">
        <f t="shared" si="69"/>
        <v>Medical Office</v>
      </c>
      <c r="V213" s="19">
        <f t="shared" si="70"/>
        <v>-2102.6072329688814</v>
      </c>
      <c r="W213" s="19">
        <f t="shared" si="71"/>
        <v>103.2</v>
      </c>
      <c r="X213" s="19">
        <f t="shared" si="71"/>
        <v>106.50240000000001</v>
      </c>
      <c r="Y213" s="19">
        <f t="shared" si="72"/>
        <v>2692.3934843187972</v>
      </c>
      <c r="Z213" s="2">
        <f t="shared" si="79"/>
        <v>0.118296773100389</v>
      </c>
      <c r="AC213" s="33">
        <f t="shared" si="45"/>
        <v>17</v>
      </c>
      <c r="AD213" s="3" t="str">
        <f t="shared" si="59"/>
        <v>US</v>
      </c>
      <c r="AE213" s="3" t="str">
        <f t="shared" si="73"/>
        <v>Medical Office</v>
      </c>
      <c r="AF213" s="19">
        <f t="shared" si="74"/>
        <v>-2102.6072329688814</v>
      </c>
      <c r="AG213" s="19">
        <f t="shared" si="75"/>
        <v>103.2</v>
      </c>
      <c r="AH213" s="19">
        <f t="shared" si="75"/>
        <v>106.50240000000001</v>
      </c>
      <c r="AI213" s="19">
        <f t="shared" si="76"/>
        <v>2201.0534904986303</v>
      </c>
      <c r="AJ213" s="2">
        <f t="shared" si="80"/>
        <v>4.8887107249342421E-2</v>
      </c>
    </row>
    <row r="214" spans="1:36" x14ac:dyDescent="0.25">
      <c r="A214" s="33">
        <f t="shared" si="60"/>
        <v>18</v>
      </c>
      <c r="B214" s="3" t="str">
        <f t="shared" si="56"/>
        <v>US</v>
      </c>
      <c r="C214" s="3" t="str">
        <f t="shared" si="61"/>
        <v>Self Storage</v>
      </c>
      <c r="D214" s="19">
        <f t="shared" si="62"/>
        <v>-2415.4589371980678</v>
      </c>
      <c r="E214" s="19">
        <f t="shared" si="63"/>
        <v>98.256812055483508</v>
      </c>
      <c r="F214" s="19">
        <f t="shared" si="63"/>
        <v>99.543545027509651</v>
      </c>
      <c r="G214" s="19">
        <f t="shared" si="64"/>
        <v>2564.3813099962726</v>
      </c>
      <c r="H214" s="2">
        <f t="shared" si="77"/>
        <v>4.7525599474333102E-2</v>
      </c>
      <c r="K214" s="3" t="str">
        <f t="shared" si="57"/>
        <v>US</v>
      </c>
      <c r="L214" s="3" t="str">
        <f t="shared" si="65"/>
        <v>Self Storage</v>
      </c>
      <c r="M214" s="19">
        <f t="shared" si="66"/>
        <v>-2415.4589371980678</v>
      </c>
      <c r="N214" s="19">
        <f t="shared" si="67"/>
        <v>98.256812055483508</v>
      </c>
      <c r="O214" s="19">
        <f t="shared" si="67"/>
        <v>99.543545027509651</v>
      </c>
      <c r="P214" s="19">
        <f t="shared" si="68"/>
        <v>2299.0325555431045</v>
      </c>
      <c r="Q214" s="2">
        <f t="shared" si="78"/>
        <v>1.1569740566713671E-2</v>
      </c>
      <c r="T214" s="3" t="str">
        <f t="shared" si="58"/>
        <v>US</v>
      </c>
      <c r="U214" s="3" t="str">
        <f t="shared" si="69"/>
        <v>Self Storage</v>
      </c>
      <c r="V214" s="19">
        <f t="shared" si="70"/>
        <v>-2415.4589371980678</v>
      </c>
      <c r="W214" s="19">
        <f t="shared" si="71"/>
        <v>98.256812055483508</v>
      </c>
      <c r="X214" s="19">
        <f t="shared" si="71"/>
        <v>99.543545027509651</v>
      </c>
      <c r="Y214" s="19">
        <f t="shared" si="72"/>
        <v>2902.6280739145968</v>
      </c>
      <c r="Z214" s="2">
        <f t="shared" si="79"/>
        <v>8.9973489678087937E-2</v>
      </c>
      <c r="AC214" s="33">
        <f t="shared" si="45"/>
        <v>18</v>
      </c>
      <c r="AD214" s="3" t="str">
        <f t="shared" si="59"/>
        <v>US</v>
      </c>
      <c r="AE214" s="3" t="str">
        <f t="shared" si="73"/>
        <v>Self Storage</v>
      </c>
      <c r="AF214" s="19">
        <f t="shared" si="74"/>
        <v>-2415.4589371980678</v>
      </c>
      <c r="AG214" s="19">
        <f t="shared" si="75"/>
        <v>98.256812055483508</v>
      </c>
      <c r="AH214" s="19">
        <f t="shared" si="75"/>
        <v>99.543545027509651</v>
      </c>
      <c r="AI214" s="19">
        <f t="shared" si="76"/>
        <v>2424.1514443171495</v>
      </c>
      <c r="AJ214" s="2">
        <f t="shared" si="80"/>
        <v>2.8845738796945186E-2</v>
      </c>
    </row>
    <row r="215" spans="1:36" x14ac:dyDescent="0.25">
      <c r="A215" s="33">
        <f t="shared" si="60"/>
        <v>19</v>
      </c>
      <c r="B215" s="3" t="str">
        <f t="shared" si="56"/>
        <v>US</v>
      </c>
      <c r="C215" s="3" t="str">
        <f t="shared" si="61"/>
        <v>Life Sciences</v>
      </c>
      <c r="D215" s="19">
        <f t="shared" si="62"/>
        <v>-3052.5030525030529</v>
      </c>
      <c r="E215" s="19">
        <f t="shared" si="63"/>
        <v>102.19731092436975</v>
      </c>
      <c r="F215" s="19">
        <f t="shared" si="63"/>
        <v>104.43191094979167</v>
      </c>
      <c r="G215" s="19">
        <f t="shared" si="64"/>
        <v>3364.454342498208</v>
      </c>
      <c r="H215" s="2">
        <f t="shared" si="77"/>
        <v>5.5405290597523971E-2</v>
      </c>
      <c r="K215" s="3" t="str">
        <f t="shared" si="57"/>
        <v>US</v>
      </c>
      <c r="L215" s="3" t="str">
        <f t="shared" si="65"/>
        <v>Life Sciences</v>
      </c>
      <c r="M215" s="19">
        <f t="shared" si="66"/>
        <v>-3052.5030525030529</v>
      </c>
      <c r="N215" s="19">
        <f t="shared" si="67"/>
        <v>102.19731092436975</v>
      </c>
      <c r="O215" s="19">
        <f t="shared" si="67"/>
        <v>104.43191094979167</v>
      </c>
      <c r="P215" s="19">
        <f t="shared" si="68"/>
        <v>2933.081054288316</v>
      </c>
      <c r="Q215" s="2">
        <f t="shared" si="78"/>
        <v>9.7576353541006799E-3</v>
      </c>
      <c r="T215" s="3" t="str">
        <f t="shared" si="58"/>
        <v>US</v>
      </c>
      <c r="U215" s="3" t="str">
        <f t="shared" si="69"/>
        <v>Life Sciences</v>
      </c>
      <c r="V215" s="19">
        <f t="shared" si="70"/>
        <v>-3052.5030525030529</v>
      </c>
      <c r="W215" s="19">
        <f t="shared" si="71"/>
        <v>102.19731092436975</v>
      </c>
      <c r="X215" s="19">
        <f t="shared" si="71"/>
        <v>104.43191094979167</v>
      </c>
      <c r="Y215" s="19">
        <f t="shared" si="72"/>
        <v>3951.2214665185802</v>
      </c>
      <c r="Z215" s="2">
        <f t="shared" si="79"/>
        <v>0.11167391859041631</v>
      </c>
      <c r="AC215" s="33">
        <f t="shared" si="45"/>
        <v>19</v>
      </c>
      <c r="AD215" s="3" t="str">
        <f t="shared" si="59"/>
        <v>US</v>
      </c>
      <c r="AE215" s="3" t="str">
        <f t="shared" si="73"/>
        <v>Life Sciences</v>
      </c>
      <c r="AF215" s="19">
        <f t="shared" si="74"/>
        <v>-3052.5030525030529</v>
      </c>
      <c r="AG215" s="19">
        <f t="shared" si="75"/>
        <v>102.19731092436975</v>
      </c>
      <c r="AH215" s="19">
        <f t="shared" si="75"/>
        <v>104.43191094979167</v>
      </c>
      <c r="AI215" s="19">
        <f t="shared" si="76"/>
        <v>3133.4751116019297</v>
      </c>
      <c r="AJ215" s="2">
        <f t="shared" si="80"/>
        <v>3.1477432905205216E-2</v>
      </c>
    </row>
    <row r="216" spans="1:36" x14ac:dyDescent="0.25">
      <c r="A216" s="33">
        <f t="shared" si="60"/>
        <v>20</v>
      </c>
      <c r="B216" s="3" t="str">
        <f t="shared" si="56"/>
        <v>US</v>
      </c>
      <c r="C216" s="3" t="str">
        <f t="shared" si="61"/>
        <v>Office</v>
      </c>
      <c r="D216" s="19">
        <f t="shared" si="62"/>
        <v>-2506.2656641604012</v>
      </c>
      <c r="E216" s="19">
        <f t="shared" si="63"/>
        <v>98.171328104228891</v>
      </c>
      <c r="F216" s="19">
        <f t="shared" si="63"/>
        <v>96.085177597390924</v>
      </c>
      <c r="G216" s="19">
        <f t="shared" si="64"/>
        <v>2461.3720023787782</v>
      </c>
      <c r="H216" s="2">
        <f t="shared" si="77"/>
        <v>2.0245370050899103E-2</v>
      </c>
      <c r="K216" s="3" t="str">
        <f t="shared" si="57"/>
        <v>US</v>
      </c>
      <c r="L216" s="3" t="str">
        <f t="shared" si="65"/>
        <v>Office</v>
      </c>
      <c r="M216" s="19">
        <f t="shared" si="66"/>
        <v>-2506.2656641604012</v>
      </c>
      <c r="N216" s="19">
        <f t="shared" si="67"/>
        <v>98.171328104228891</v>
      </c>
      <c r="O216" s="19">
        <f t="shared" si="67"/>
        <v>96.085177597390924</v>
      </c>
      <c r="P216" s="19">
        <f t="shared" si="68"/>
        <v>2197.7938912426448</v>
      </c>
      <c r="Q216" s="2">
        <f t="shared" si="78"/>
        <v>-1.6069063291153651E-2</v>
      </c>
      <c r="T216" s="3" t="str">
        <f t="shared" si="58"/>
        <v>US</v>
      </c>
      <c r="U216" s="3" t="str">
        <f t="shared" si="69"/>
        <v>Office</v>
      </c>
      <c r="V216" s="19">
        <f t="shared" si="70"/>
        <v>-2506.2656641604012</v>
      </c>
      <c r="W216" s="19">
        <f t="shared" si="71"/>
        <v>98.171328104228891</v>
      </c>
      <c r="X216" s="19">
        <f t="shared" si="71"/>
        <v>96.085177597390924</v>
      </c>
      <c r="Y216" s="19">
        <f t="shared" si="72"/>
        <v>2800.4739275940328</v>
      </c>
      <c r="Z216" s="2">
        <f t="shared" si="79"/>
        <v>6.338128881944427E-2</v>
      </c>
      <c r="AC216" s="33">
        <f t="shared" si="45"/>
        <v>20</v>
      </c>
      <c r="AD216" s="3" t="str">
        <f t="shared" si="59"/>
        <v>US</v>
      </c>
      <c r="AE216" s="3" t="str">
        <f t="shared" si="73"/>
        <v>Office</v>
      </c>
      <c r="AF216" s="19">
        <f t="shared" si="74"/>
        <v>-2506.2656641604012</v>
      </c>
      <c r="AG216" s="19">
        <f t="shared" si="75"/>
        <v>98.171328104228891</v>
      </c>
      <c r="AH216" s="19">
        <f t="shared" si="75"/>
        <v>96.085177597390924</v>
      </c>
      <c r="AI216" s="19">
        <f t="shared" si="76"/>
        <v>2461.3720023787782</v>
      </c>
      <c r="AJ216" s="2">
        <f t="shared" si="80"/>
        <v>2.0245370050899103E-2</v>
      </c>
    </row>
    <row r="217" spans="1:36" x14ac:dyDescent="0.25">
      <c r="A217" s="33">
        <f t="shared" si="60"/>
        <v>21</v>
      </c>
      <c r="B217" s="3" t="str">
        <f t="shared" si="56"/>
        <v>US</v>
      </c>
      <c r="C217" s="3">
        <f t="shared" si="61"/>
        <v>0</v>
      </c>
      <c r="D217" s="19" t="e">
        <f t="shared" si="62"/>
        <v>#DIV/0!</v>
      </c>
      <c r="E217" s="19">
        <f t="shared" ref="E217:F236" si="81">+E123</f>
        <v>100</v>
      </c>
      <c r="F217" s="19">
        <f t="shared" si="81"/>
        <v>100</v>
      </c>
      <c r="G217" s="19" t="e">
        <f t="shared" si="64"/>
        <v>#DIV/0!</v>
      </c>
      <c r="H217" s="2" t="e">
        <f t="shared" si="77"/>
        <v>#VALUE!</v>
      </c>
      <c r="K217" s="3" t="str">
        <f t="shared" si="57"/>
        <v>US</v>
      </c>
      <c r="L217" s="3">
        <f t="shared" si="65"/>
        <v>0</v>
      </c>
      <c r="M217" s="19" t="e">
        <f t="shared" si="66"/>
        <v>#DIV/0!</v>
      </c>
      <c r="N217" s="19">
        <f t="shared" ref="N217:O236" si="82">+N123</f>
        <v>100</v>
      </c>
      <c r="O217" s="19">
        <f t="shared" si="82"/>
        <v>100</v>
      </c>
      <c r="P217" s="19">
        <f t="shared" si="68"/>
        <v>20100</v>
      </c>
      <c r="Q217" s="2" t="e">
        <f t="shared" si="78"/>
        <v>#VALUE!</v>
      </c>
      <c r="T217" s="3" t="str">
        <f t="shared" si="58"/>
        <v>US</v>
      </c>
      <c r="U217" s="3">
        <f t="shared" si="69"/>
        <v>0</v>
      </c>
      <c r="V217" s="19" t="e">
        <f t="shared" si="70"/>
        <v>#DIV/0!</v>
      </c>
      <c r="W217" s="19">
        <f t="shared" ref="W217:X236" si="83">+W123</f>
        <v>100</v>
      </c>
      <c r="X217" s="19">
        <f t="shared" si="83"/>
        <v>100</v>
      </c>
      <c r="Y217" s="19">
        <f t="shared" si="72"/>
        <v>-19900</v>
      </c>
      <c r="Z217" s="2" t="e">
        <f t="shared" si="79"/>
        <v>#VALUE!</v>
      </c>
      <c r="AC217" s="33">
        <f t="shared" si="45"/>
        <v>21</v>
      </c>
      <c r="AD217" s="3" t="str">
        <f t="shared" si="59"/>
        <v>US</v>
      </c>
      <c r="AE217" s="3">
        <f t="shared" si="73"/>
        <v>0</v>
      </c>
      <c r="AF217" s="19" t="e">
        <f t="shared" si="74"/>
        <v>#DIV/0!</v>
      </c>
      <c r="AG217" s="19">
        <f t="shared" ref="AG217:AH236" si="84">+AG123</f>
        <v>100</v>
      </c>
      <c r="AH217" s="19">
        <f t="shared" si="84"/>
        <v>100</v>
      </c>
      <c r="AI217" s="19" t="e">
        <f t="shared" si="76"/>
        <v>#DIV/0!</v>
      </c>
      <c r="AJ217" s="2" t="e">
        <f t="shared" si="80"/>
        <v>#VALUE!</v>
      </c>
    </row>
    <row r="218" spans="1:36" x14ac:dyDescent="0.25">
      <c r="A218" s="33">
        <f t="shared" si="60"/>
        <v>22</v>
      </c>
      <c r="B218" s="3" t="str">
        <f t="shared" si="56"/>
        <v>US</v>
      </c>
      <c r="C218" s="3">
        <f t="shared" si="61"/>
        <v>0</v>
      </c>
      <c r="D218" s="19" t="e">
        <f t="shared" si="62"/>
        <v>#DIV/0!</v>
      </c>
      <c r="E218" s="19">
        <f t="shared" si="81"/>
        <v>100</v>
      </c>
      <c r="F218" s="19">
        <f t="shared" si="81"/>
        <v>100</v>
      </c>
      <c r="G218" s="19" t="e">
        <f t="shared" si="64"/>
        <v>#DIV/0!</v>
      </c>
      <c r="H218" s="2" t="e">
        <f t="shared" si="77"/>
        <v>#VALUE!</v>
      </c>
      <c r="K218" s="3" t="str">
        <f t="shared" si="57"/>
        <v>US</v>
      </c>
      <c r="L218" s="3">
        <f t="shared" si="65"/>
        <v>0</v>
      </c>
      <c r="M218" s="19" t="e">
        <f t="shared" si="66"/>
        <v>#DIV/0!</v>
      </c>
      <c r="N218" s="19">
        <f t="shared" si="82"/>
        <v>100</v>
      </c>
      <c r="O218" s="19">
        <f t="shared" si="82"/>
        <v>100</v>
      </c>
      <c r="P218" s="19">
        <f t="shared" si="68"/>
        <v>20100</v>
      </c>
      <c r="Q218" s="2" t="e">
        <f t="shared" si="78"/>
        <v>#VALUE!</v>
      </c>
      <c r="T218" s="3" t="str">
        <f t="shared" si="58"/>
        <v>US</v>
      </c>
      <c r="U218" s="3">
        <f t="shared" si="69"/>
        <v>0</v>
      </c>
      <c r="V218" s="19" t="e">
        <f t="shared" si="70"/>
        <v>#DIV/0!</v>
      </c>
      <c r="W218" s="19">
        <f t="shared" si="83"/>
        <v>100</v>
      </c>
      <c r="X218" s="19">
        <f t="shared" si="83"/>
        <v>100</v>
      </c>
      <c r="Y218" s="19">
        <f t="shared" si="72"/>
        <v>-19900</v>
      </c>
      <c r="Z218" s="2" t="e">
        <f t="shared" si="79"/>
        <v>#VALUE!</v>
      </c>
      <c r="AC218" s="33">
        <f t="shared" si="45"/>
        <v>22</v>
      </c>
      <c r="AD218" s="3" t="str">
        <f t="shared" si="59"/>
        <v>US</v>
      </c>
      <c r="AE218" s="3">
        <f t="shared" si="73"/>
        <v>0</v>
      </c>
      <c r="AF218" s="19" t="e">
        <f t="shared" si="74"/>
        <v>#DIV/0!</v>
      </c>
      <c r="AG218" s="19">
        <f t="shared" si="84"/>
        <v>100</v>
      </c>
      <c r="AH218" s="19">
        <f t="shared" si="84"/>
        <v>100</v>
      </c>
      <c r="AI218" s="19" t="e">
        <f t="shared" si="76"/>
        <v>#DIV/0!</v>
      </c>
      <c r="AJ218" s="2" t="e">
        <f t="shared" si="80"/>
        <v>#VALUE!</v>
      </c>
    </row>
    <row r="219" spans="1:36" x14ac:dyDescent="0.25">
      <c r="A219" s="33">
        <f t="shared" si="60"/>
        <v>23</v>
      </c>
      <c r="B219" s="3" t="str">
        <f t="shared" si="56"/>
        <v>US</v>
      </c>
      <c r="C219" s="3">
        <f t="shared" si="61"/>
        <v>0</v>
      </c>
      <c r="D219" s="19" t="e">
        <f t="shared" si="62"/>
        <v>#DIV/0!</v>
      </c>
      <c r="E219" s="19">
        <f t="shared" si="81"/>
        <v>100</v>
      </c>
      <c r="F219" s="19">
        <f t="shared" si="81"/>
        <v>100</v>
      </c>
      <c r="G219" s="19" t="e">
        <f t="shared" si="64"/>
        <v>#DIV/0!</v>
      </c>
      <c r="H219" s="2" t="e">
        <f t="shared" si="77"/>
        <v>#VALUE!</v>
      </c>
      <c r="K219" s="3" t="str">
        <f t="shared" si="57"/>
        <v>US</v>
      </c>
      <c r="L219" s="3">
        <f t="shared" si="65"/>
        <v>0</v>
      </c>
      <c r="M219" s="19" t="e">
        <f t="shared" si="66"/>
        <v>#DIV/0!</v>
      </c>
      <c r="N219" s="19">
        <f t="shared" si="82"/>
        <v>100</v>
      </c>
      <c r="O219" s="19">
        <f t="shared" si="82"/>
        <v>100</v>
      </c>
      <c r="P219" s="19">
        <f t="shared" si="68"/>
        <v>20100</v>
      </c>
      <c r="Q219" s="2" t="e">
        <f t="shared" si="78"/>
        <v>#VALUE!</v>
      </c>
      <c r="T219" s="3" t="str">
        <f t="shared" si="58"/>
        <v>US</v>
      </c>
      <c r="U219" s="3">
        <f t="shared" si="69"/>
        <v>0</v>
      </c>
      <c r="V219" s="19" t="e">
        <f t="shared" si="70"/>
        <v>#DIV/0!</v>
      </c>
      <c r="W219" s="19">
        <f t="shared" si="83"/>
        <v>100</v>
      </c>
      <c r="X219" s="19">
        <f t="shared" si="83"/>
        <v>100</v>
      </c>
      <c r="Y219" s="19">
        <f t="shared" si="72"/>
        <v>-19900</v>
      </c>
      <c r="Z219" s="2" t="e">
        <f t="shared" si="79"/>
        <v>#VALUE!</v>
      </c>
      <c r="AC219" s="33">
        <f t="shared" si="45"/>
        <v>23</v>
      </c>
      <c r="AD219" s="3" t="str">
        <f t="shared" si="59"/>
        <v>US</v>
      </c>
      <c r="AE219" s="3">
        <f t="shared" si="73"/>
        <v>0</v>
      </c>
      <c r="AF219" s="19" t="e">
        <f t="shared" si="74"/>
        <v>#DIV/0!</v>
      </c>
      <c r="AG219" s="19">
        <f t="shared" si="84"/>
        <v>100</v>
      </c>
      <c r="AH219" s="19">
        <f t="shared" si="84"/>
        <v>100</v>
      </c>
      <c r="AI219" s="19" t="e">
        <f t="shared" si="76"/>
        <v>#DIV/0!</v>
      </c>
      <c r="AJ219" s="2" t="e">
        <f t="shared" si="80"/>
        <v>#VALUE!</v>
      </c>
    </row>
    <row r="220" spans="1:36" x14ac:dyDescent="0.25">
      <c r="A220" s="33">
        <f t="shared" si="60"/>
        <v>24</v>
      </c>
      <c r="B220" s="3" t="str">
        <f t="shared" si="56"/>
        <v>US</v>
      </c>
      <c r="C220" s="3">
        <f t="shared" si="61"/>
        <v>0</v>
      </c>
      <c r="D220" s="19" t="e">
        <f t="shared" si="62"/>
        <v>#DIV/0!</v>
      </c>
      <c r="E220" s="19">
        <f t="shared" si="81"/>
        <v>100</v>
      </c>
      <c r="F220" s="19">
        <f t="shared" si="81"/>
        <v>100</v>
      </c>
      <c r="G220" s="19" t="e">
        <f t="shared" si="64"/>
        <v>#DIV/0!</v>
      </c>
      <c r="H220" s="2" t="e">
        <f t="shared" si="77"/>
        <v>#VALUE!</v>
      </c>
      <c r="K220" s="3" t="str">
        <f t="shared" si="57"/>
        <v>US</v>
      </c>
      <c r="L220" s="3">
        <f t="shared" si="65"/>
        <v>0</v>
      </c>
      <c r="M220" s="19" t="e">
        <f t="shared" si="66"/>
        <v>#DIV/0!</v>
      </c>
      <c r="N220" s="19">
        <f t="shared" si="82"/>
        <v>100</v>
      </c>
      <c r="O220" s="19">
        <f t="shared" si="82"/>
        <v>100</v>
      </c>
      <c r="P220" s="19">
        <f t="shared" si="68"/>
        <v>20100</v>
      </c>
      <c r="Q220" s="2" t="e">
        <f t="shared" si="78"/>
        <v>#VALUE!</v>
      </c>
      <c r="T220" s="3" t="str">
        <f t="shared" si="58"/>
        <v>US</v>
      </c>
      <c r="U220" s="3">
        <f t="shared" si="69"/>
        <v>0</v>
      </c>
      <c r="V220" s="19" t="e">
        <f t="shared" si="70"/>
        <v>#DIV/0!</v>
      </c>
      <c r="W220" s="19">
        <f t="shared" si="83"/>
        <v>100</v>
      </c>
      <c r="X220" s="19">
        <f t="shared" si="83"/>
        <v>100</v>
      </c>
      <c r="Y220" s="19">
        <f t="shared" si="72"/>
        <v>-19900</v>
      </c>
      <c r="Z220" s="2" t="e">
        <f t="shared" si="79"/>
        <v>#VALUE!</v>
      </c>
      <c r="AC220" s="33">
        <f t="shared" si="45"/>
        <v>24</v>
      </c>
      <c r="AD220" s="3" t="str">
        <f t="shared" si="59"/>
        <v>US</v>
      </c>
      <c r="AE220" s="3">
        <f t="shared" si="73"/>
        <v>0</v>
      </c>
      <c r="AF220" s="19" t="e">
        <f t="shared" si="74"/>
        <v>#DIV/0!</v>
      </c>
      <c r="AG220" s="19">
        <f t="shared" si="84"/>
        <v>100</v>
      </c>
      <c r="AH220" s="19">
        <f t="shared" si="84"/>
        <v>100</v>
      </c>
      <c r="AI220" s="19" t="e">
        <f t="shared" si="76"/>
        <v>#DIV/0!</v>
      </c>
      <c r="AJ220" s="2" t="e">
        <f t="shared" si="80"/>
        <v>#VALUE!</v>
      </c>
    </row>
    <row r="221" spans="1:36" x14ac:dyDescent="0.25">
      <c r="A221" s="33">
        <f t="shared" si="60"/>
        <v>25</v>
      </c>
      <c r="B221" s="3" t="str">
        <f t="shared" si="56"/>
        <v>US</v>
      </c>
      <c r="C221" s="3">
        <f t="shared" si="61"/>
        <v>0</v>
      </c>
      <c r="D221" s="19" t="e">
        <f t="shared" si="62"/>
        <v>#DIV/0!</v>
      </c>
      <c r="E221" s="19">
        <f t="shared" si="81"/>
        <v>100</v>
      </c>
      <c r="F221" s="19">
        <f t="shared" si="81"/>
        <v>100</v>
      </c>
      <c r="G221" s="19" t="e">
        <f t="shared" si="64"/>
        <v>#DIV/0!</v>
      </c>
      <c r="H221" s="2" t="e">
        <f t="shared" si="77"/>
        <v>#VALUE!</v>
      </c>
      <c r="K221" s="3" t="str">
        <f t="shared" si="57"/>
        <v>US</v>
      </c>
      <c r="L221" s="3">
        <f t="shared" si="65"/>
        <v>0</v>
      </c>
      <c r="M221" s="19" t="e">
        <f t="shared" si="66"/>
        <v>#DIV/0!</v>
      </c>
      <c r="N221" s="19">
        <f t="shared" si="82"/>
        <v>100</v>
      </c>
      <c r="O221" s="19">
        <f t="shared" si="82"/>
        <v>100</v>
      </c>
      <c r="P221" s="19">
        <f t="shared" si="68"/>
        <v>20100</v>
      </c>
      <c r="Q221" s="2" t="e">
        <f t="shared" si="78"/>
        <v>#VALUE!</v>
      </c>
      <c r="T221" s="3" t="str">
        <f t="shared" si="58"/>
        <v>US</v>
      </c>
      <c r="U221" s="3">
        <f t="shared" si="69"/>
        <v>0</v>
      </c>
      <c r="V221" s="19" t="e">
        <f t="shared" si="70"/>
        <v>#DIV/0!</v>
      </c>
      <c r="W221" s="19">
        <f t="shared" si="83"/>
        <v>100</v>
      </c>
      <c r="X221" s="19">
        <f t="shared" si="83"/>
        <v>100</v>
      </c>
      <c r="Y221" s="19">
        <f t="shared" si="72"/>
        <v>-19900</v>
      </c>
      <c r="Z221" s="2" t="e">
        <f t="shared" si="79"/>
        <v>#VALUE!</v>
      </c>
      <c r="AC221" s="33">
        <f t="shared" si="45"/>
        <v>25</v>
      </c>
      <c r="AD221" s="3" t="str">
        <f t="shared" si="59"/>
        <v>US</v>
      </c>
      <c r="AE221" s="3">
        <f t="shared" si="73"/>
        <v>0</v>
      </c>
      <c r="AF221" s="19" t="e">
        <f t="shared" si="74"/>
        <v>#DIV/0!</v>
      </c>
      <c r="AG221" s="19">
        <f t="shared" si="84"/>
        <v>100</v>
      </c>
      <c r="AH221" s="19">
        <f t="shared" si="84"/>
        <v>100</v>
      </c>
      <c r="AI221" s="19" t="e">
        <f t="shared" si="76"/>
        <v>#DIV/0!</v>
      </c>
      <c r="AJ221" s="2" t="e">
        <f t="shared" si="80"/>
        <v>#VALUE!</v>
      </c>
    </row>
    <row r="222" spans="1:36" x14ac:dyDescent="0.25">
      <c r="A222" s="33">
        <f t="shared" si="60"/>
        <v>26</v>
      </c>
      <c r="B222" s="3" t="str">
        <f t="shared" si="56"/>
        <v>US</v>
      </c>
      <c r="C222" s="3">
        <f t="shared" si="61"/>
        <v>0</v>
      </c>
      <c r="D222" s="19" t="e">
        <f t="shared" si="62"/>
        <v>#DIV/0!</v>
      </c>
      <c r="E222" s="19">
        <f t="shared" si="81"/>
        <v>100</v>
      </c>
      <c r="F222" s="19">
        <f t="shared" si="81"/>
        <v>100</v>
      </c>
      <c r="G222" s="19" t="e">
        <f t="shared" si="64"/>
        <v>#DIV/0!</v>
      </c>
      <c r="H222" s="2" t="e">
        <f t="shared" si="77"/>
        <v>#VALUE!</v>
      </c>
      <c r="K222" s="3" t="str">
        <f t="shared" si="57"/>
        <v>US</v>
      </c>
      <c r="L222" s="3">
        <f t="shared" si="65"/>
        <v>0</v>
      </c>
      <c r="M222" s="19" t="e">
        <f t="shared" si="66"/>
        <v>#DIV/0!</v>
      </c>
      <c r="N222" s="19">
        <f t="shared" si="82"/>
        <v>100</v>
      </c>
      <c r="O222" s="19">
        <f t="shared" si="82"/>
        <v>100</v>
      </c>
      <c r="P222" s="19">
        <f t="shared" si="68"/>
        <v>20100</v>
      </c>
      <c r="Q222" s="2" t="e">
        <f t="shared" si="78"/>
        <v>#VALUE!</v>
      </c>
      <c r="T222" s="3" t="str">
        <f t="shared" si="58"/>
        <v>US</v>
      </c>
      <c r="U222" s="3">
        <f t="shared" si="69"/>
        <v>0</v>
      </c>
      <c r="V222" s="19" t="e">
        <f t="shared" si="70"/>
        <v>#DIV/0!</v>
      </c>
      <c r="W222" s="19">
        <f t="shared" si="83"/>
        <v>100</v>
      </c>
      <c r="X222" s="19">
        <f t="shared" si="83"/>
        <v>100</v>
      </c>
      <c r="Y222" s="19">
        <f t="shared" si="72"/>
        <v>-19900</v>
      </c>
      <c r="Z222" s="2" t="e">
        <f t="shared" si="79"/>
        <v>#VALUE!</v>
      </c>
      <c r="AC222" s="33">
        <f t="shared" si="45"/>
        <v>26</v>
      </c>
      <c r="AD222" s="3" t="str">
        <f t="shared" si="59"/>
        <v>US</v>
      </c>
      <c r="AE222" s="3">
        <f t="shared" si="73"/>
        <v>0</v>
      </c>
      <c r="AF222" s="19" t="e">
        <f t="shared" si="74"/>
        <v>#DIV/0!</v>
      </c>
      <c r="AG222" s="19">
        <f t="shared" si="84"/>
        <v>100</v>
      </c>
      <c r="AH222" s="19">
        <f t="shared" si="84"/>
        <v>100</v>
      </c>
      <c r="AI222" s="19" t="e">
        <f t="shared" si="76"/>
        <v>#DIV/0!</v>
      </c>
      <c r="AJ222" s="2" t="e">
        <f t="shared" si="80"/>
        <v>#VALUE!</v>
      </c>
    </row>
    <row r="223" spans="1:36" x14ac:dyDescent="0.25">
      <c r="A223" s="33">
        <f t="shared" si="60"/>
        <v>27</v>
      </c>
      <c r="B223" s="3" t="str">
        <f t="shared" si="56"/>
        <v>US</v>
      </c>
      <c r="C223" s="3">
        <f t="shared" si="61"/>
        <v>0</v>
      </c>
      <c r="D223" s="19" t="e">
        <f t="shared" si="62"/>
        <v>#DIV/0!</v>
      </c>
      <c r="E223" s="19">
        <f t="shared" si="81"/>
        <v>100</v>
      </c>
      <c r="F223" s="19">
        <f t="shared" si="81"/>
        <v>100</v>
      </c>
      <c r="G223" s="19" t="e">
        <f t="shared" si="64"/>
        <v>#DIV/0!</v>
      </c>
      <c r="H223" s="2" t="e">
        <f t="shared" si="77"/>
        <v>#VALUE!</v>
      </c>
      <c r="K223" s="3" t="str">
        <f t="shared" si="57"/>
        <v>US</v>
      </c>
      <c r="L223" s="3">
        <f t="shared" si="65"/>
        <v>0</v>
      </c>
      <c r="M223" s="19" t="e">
        <f t="shared" si="66"/>
        <v>#DIV/0!</v>
      </c>
      <c r="N223" s="19">
        <f t="shared" si="82"/>
        <v>100</v>
      </c>
      <c r="O223" s="19">
        <f t="shared" si="82"/>
        <v>100</v>
      </c>
      <c r="P223" s="19">
        <f t="shared" si="68"/>
        <v>20100</v>
      </c>
      <c r="Q223" s="2" t="e">
        <f t="shared" si="78"/>
        <v>#VALUE!</v>
      </c>
      <c r="T223" s="3" t="str">
        <f t="shared" si="58"/>
        <v>US</v>
      </c>
      <c r="U223" s="3">
        <f t="shared" si="69"/>
        <v>0</v>
      </c>
      <c r="V223" s="19" t="e">
        <f t="shared" si="70"/>
        <v>#DIV/0!</v>
      </c>
      <c r="W223" s="19">
        <f t="shared" si="83"/>
        <v>100</v>
      </c>
      <c r="X223" s="19">
        <f t="shared" si="83"/>
        <v>100</v>
      </c>
      <c r="Y223" s="19">
        <f t="shared" si="72"/>
        <v>-19900</v>
      </c>
      <c r="Z223" s="2" t="e">
        <f t="shared" si="79"/>
        <v>#VALUE!</v>
      </c>
      <c r="AC223" s="33">
        <f t="shared" si="45"/>
        <v>27</v>
      </c>
      <c r="AD223" s="3" t="str">
        <f t="shared" si="59"/>
        <v>US</v>
      </c>
      <c r="AE223" s="3">
        <f t="shared" si="73"/>
        <v>0</v>
      </c>
      <c r="AF223" s="19" t="e">
        <f t="shared" si="74"/>
        <v>#DIV/0!</v>
      </c>
      <c r="AG223" s="19">
        <f t="shared" si="84"/>
        <v>100</v>
      </c>
      <c r="AH223" s="19">
        <f t="shared" si="84"/>
        <v>100</v>
      </c>
      <c r="AI223" s="19" t="e">
        <f t="shared" si="76"/>
        <v>#DIV/0!</v>
      </c>
      <c r="AJ223" s="2" t="e">
        <f t="shared" si="80"/>
        <v>#VALUE!</v>
      </c>
    </row>
    <row r="224" spans="1:36" x14ac:dyDescent="0.25">
      <c r="A224" s="33">
        <f t="shared" si="60"/>
        <v>28</v>
      </c>
      <c r="B224" s="3" t="str">
        <f t="shared" si="56"/>
        <v>US</v>
      </c>
      <c r="C224" s="3">
        <f t="shared" si="61"/>
        <v>0</v>
      </c>
      <c r="D224" s="19" t="e">
        <f t="shared" si="62"/>
        <v>#DIV/0!</v>
      </c>
      <c r="E224" s="19">
        <f t="shared" si="81"/>
        <v>100</v>
      </c>
      <c r="F224" s="19">
        <f t="shared" si="81"/>
        <v>100</v>
      </c>
      <c r="G224" s="19" t="e">
        <f t="shared" si="64"/>
        <v>#DIV/0!</v>
      </c>
      <c r="H224" s="2" t="e">
        <f t="shared" si="77"/>
        <v>#VALUE!</v>
      </c>
      <c r="K224" s="3" t="str">
        <f t="shared" si="57"/>
        <v>US</v>
      </c>
      <c r="L224" s="3">
        <f t="shared" si="65"/>
        <v>0</v>
      </c>
      <c r="M224" s="19" t="e">
        <f t="shared" si="66"/>
        <v>#DIV/0!</v>
      </c>
      <c r="N224" s="19">
        <f t="shared" si="82"/>
        <v>100</v>
      </c>
      <c r="O224" s="19">
        <f t="shared" si="82"/>
        <v>100</v>
      </c>
      <c r="P224" s="19">
        <f t="shared" si="68"/>
        <v>20100</v>
      </c>
      <c r="Q224" s="2" t="e">
        <f t="shared" si="78"/>
        <v>#VALUE!</v>
      </c>
      <c r="T224" s="3" t="str">
        <f t="shared" si="58"/>
        <v>US</v>
      </c>
      <c r="U224" s="3">
        <f t="shared" si="69"/>
        <v>0</v>
      </c>
      <c r="V224" s="19" t="e">
        <f t="shared" si="70"/>
        <v>#DIV/0!</v>
      </c>
      <c r="W224" s="19">
        <f t="shared" si="83"/>
        <v>100</v>
      </c>
      <c r="X224" s="19">
        <f t="shared" si="83"/>
        <v>100</v>
      </c>
      <c r="Y224" s="19">
        <f t="shared" si="72"/>
        <v>-19900</v>
      </c>
      <c r="Z224" s="2" t="e">
        <f t="shared" si="79"/>
        <v>#VALUE!</v>
      </c>
      <c r="AC224" s="33">
        <f t="shared" si="45"/>
        <v>28</v>
      </c>
      <c r="AD224" s="3" t="str">
        <f t="shared" si="59"/>
        <v>US</v>
      </c>
      <c r="AE224" s="3">
        <f t="shared" si="73"/>
        <v>0</v>
      </c>
      <c r="AF224" s="19" t="e">
        <f t="shared" si="74"/>
        <v>#DIV/0!</v>
      </c>
      <c r="AG224" s="19">
        <f t="shared" si="84"/>
        <v>100</v>
      </c>
      <c r="AH224" s="19">
        <f t="shared" si="84"/>
        <v>100</v>
      </c>
      <c r="AI224" s="19" t="e">
        <f t="shared" si="76"/>
        <v>#DIV/0!</v>
      </c>
      <c r="AJ224" s="2" t="e">
        <f t="shared" si="80"/>
        <v>#VALUE!</v>
      </c>
    </row>
    <row r="225" spans="1:36" x14ac:dyDescent="0.25">
      <c r="A225" s="33">
        <f t="shared" si="60"/>
        <v>29</v>
      </c>
      <c r="B225" s="3" t="str">
        <f t="shared" si="56"/>
        <v>US</v>
      </c>
      <c r="C225" s="3">
        <f t="shared" si="61"/>
        <v>0</v>
      </c>
      <c r="D225" s="19" t="e">
        <f t="shared" si="62"/>
        <v>#DIV/0!</v>
      </c>
      <c r="E225" s="19">
        <f t="shared" si="81"/>
        <v>100</v>
      </c>
      <c r="F225" s="19">
        <f t="shared" si="81"/>
        <v>100</v>
      </c>
      <c r="G225" s="19" t="e">
        <f t="shared" si="64"/>
        <v>#DIV/0!</v>
      </c>
      <c r="H225" s="2" t="e">
        <f t="shared" si="77"/>
        <v>#VALUE!</v>
      </c>
      <c r="K225" s="3" t="str">
        <f t="shared" si="57"/>
        <v>US</v>
      </c>
      <c r="L225" s="3">
        <f t="shared" si="65"/>
        <v>0</v>
      </c>
      <c r="M225" s="19" t="e">
        <f t="shared" si="66"/>
        <v>#DIV/0!</v>
      </c>
      <c r="N225" s="19">
        <f t="shared" si="82"/>
        <v>100</v>
      </c>
      <c r="O225" s="19">
        <f t="shared" si="82"/>
        <v>100</v>
      </c>
      <c r="P225" s="19">
        <f t="shared" si="68"/>
        <v>20100</v>
      </c>
      <c r="Q225" s="2" t="e">
        <f t="shared" si="78"/>
        <v>#VALUE!</v>
      </c>
      <c r="T225" s="3" t="str">
        <f t="shared" si="58"/>
        <v>US</v>
      </c>
      <c r="U225" s="3">
        <f t="shared" si="69"/>
        <v>0</v>
      </c>
      <c r="V225" s="19" t="e">
        <f t="shared" si="70"/>
        <v>#DIV/0!</v>
      </c>
      <c r="W225" s="19">
        <f t="shared" si="83"/>
        <v>100</v>
      </c>
      <c r="X225" s="19">
        <f t="shared" si="83"/>
        <v>100</v>
      </c>
      <c r="Y225" s="19">
        <f t="shared" si="72"/>
        <v>-19900</v>
      </c>
      <c r="Z225" s="2" t="e">
        <f t="shared" si="79"/>
        <v>#VALUE!</v>
      </c>
      <c r="AC225" s="33">
        <f t="shared" si="45"/>
        <v>29</v>
      </c>
      <c r="AD225" s="3" t="str">
        <f t="shared" si="59"/>
        <v>US</v>
      </c>
      <c r="AE225" s="3">
        <f t="shared" si="73"/>
        <v>0</v>
      </c>
      <c r="AF225" s="19" t="e">
        <f t="shared" si="74"/>
        <v>#DIV/0!</v>
      </c>
      <c r="AG225" s="19">
        <f t="shared" si="84"/>
        <v>100</v>
      </c>
      <c r="AH225" s="19">
        <f t="shared" si="84"/>
        <v>100</v>
      </c>
      <c r="AI225" s="19" t="e">
        <f t="shared" si="76"/>
        <v>#DIV/0!</v>
      </c>
      <c r="AJ225" s="2" t="e">
        <f t="shared" si="80"/>
        <v>#VALUE!</v>
      </c>
    </row>
    <row r="226" spans="1:36" x14ac:dyDescent="0.25">
      <c r="A226" s="33">
        <f t="shared" si="60"/>
        <v>30</v>
      </c>
      <c r="B226" s="3" t="str">
        <f t="shared" si="56"/>
        <v>US</v>
      </c>
      <c r="C226" s="3">
        <f t="shared" si="61"/>
        <v>0</v>
      </c>
      <c r="D226" s="19" t="e">
        <f t="shared" si="62"/>
        <v>#DIV/0!</v>
      </c>
      <c r="E226" s="19">
        <f t="shared" si="81"/>
        <v>100</v>
      </c>
      <c r="F226" s="19">
        <f t="shared" si="81"/>
        <v>100</v>
      </c>
      <c r="G226" s="19" t="e">
        <f t="shared" si="64"/>
        <v>#DIV/0!</v>
      </c>
      <c r="H226" s="2" t="e">
        <f t="shared" si="77"/>
        <v>#VALUE!</v>
      </c>
      <c r="K226" s="3" t="str">
        <f t="shared" si="57"/>
        <v>US</v>
      </c>
      <c r="L226" s="3">
        <f t="shared" si="65"/>
        <v>0</v>
      </c>
      <c r="M226" s="19" t="e">
        <f t="shared" si="66"/>
        <v>#DIV/0!</v>
      </c>
      <c r="N226" s="19">
        <f t="shared" si="82"/>
        <v>100</v>
      </c>
      <c r="O226" s="19">
        <f t="shared" si="82"/>
        <v>100</v>
      </c>
      <c r="P226" s="19">
        <f t="shared" si="68"/>
        <v>20100</v>
      </c>
      <c r="Q226" s="2" t="e">
        <f t="shared" si="78"/>
        <v>#VALUE!</v>
      </c>
      <c r="T226" s="3" t="str">
        <f t="shared" si="58"/>
        <v>US</v>
      </c>
      <c r="U226" s="3">
        <f t="shared" si="69"/>
        <v>0</v>
      </c>
      <c r="V226" s="19" t="e">
        <f t="shared" si="70"/>
        <v>#DIV/0!</v>
      </c>
      <c r="W226" s="19">
        <f t="shared" si="83"/>
        <v>100</v>
      </c>
      <c r="X226" s="19">
        <f t="shared" si="83"/>
        <v>100</v>
      </c>
      <c r="Y226" s="19">
        <f t="shared" si="72"/>
        <v>-19900</v>
      </c>
      <c r="Z226" s="2" t="e">
        <f t="shared" si="79"/>
        <v>#VALUE!</v>
      </c>
      <c r="AC226" s="33">
        <f t="shared" si="45"/>
        <v>30</v>
      </c>
      <c r="AD226" s="3" t="str">
        <f t="shared" si="59"/>
        <v>US</v>
      </c>
      <c r="AE226" s="3">
        <f t="shared" si="73"/>
        <v>0</v>
      </c>
      <c r="AF226" s="19" t="e">
        <f t="shared" si="74"/>
        <v>#DIV/0!</v>
      </c>
      <c r="AG226" s="19">
        <f t="shared" si="84"/>
        <v>100</v>
      </c>
      <c r="AH226" s="19">
        <f t="shared" si="84"/>
        <v>100</v>
      </c>
      <c r="AI226" s="19" t="e">
        <f t="shared" si="76"/>
        <v>#DIV/0!</v>
      </c>
      <c r="AJ226" s="2" t="e">
        <f t="shared" si="80"/>
        <v>#VALUE!</v>
      </c>
    </row>
    <row r="227" spans="1:36" x14ac:dyDescent="0.25">
      <c r="A227" s="33">
        <f t="shared" si="60"/>
        <v>31</v>
      </c>
      <c r="B227" s="3" t="str">
        <f t="shared" si="56"/>
        <v>UK</v>
      </c>
      <c r="C227" s="3" t="str">
        <f t="shared" si="61"/>
        <v>Off</v>
      </c>
      <c r="D227" s="19">
        <f t="shared" si="62"/>
        <v>-2204.5855379188711</v>
      </c>
      <c r="E227" s="19">
        <f t="shared" si="81"/>
        <v>101.2</v>
      </c>
      <c r="F227" s="19">
        <f t="shared" si="81"/>
        <v>102.212</v>
      </c>
      <c r="G227" s="19">
        <f t="shared" si="64"/>
        <v>2266.9497823267857</v>
      </c>
      <c r="H227" s="2">
        <f t="shared" si="77"/>
        <v>4.0416344512868463E-2</v>
      </c>
      <c r="K227" s="3" t="str">
        <f t="shared" si="57"/>
        <v>UK</v>
      </c>
      <c r="L227" s="3" t="str">
        <f t="shared" si="65"/>
        <v>Off</v>
      </c>
      <c r="M227" s="19">
        <f t="shared" si="66"/>
        <v>-2204.5855379188711</v>
      </c>
      <c r="N227" s="19">
        <f t="shared" si="82"/>
        <v>101.2</v>
      </c>
      <c r="O227" s="19">
        <f t="shared" si="82"/>
        <v>102.212</v>
      </c>
      <c r="P227" s="19">
        <f t="shared" si="68"/>
        <v>2159.5525907895149</v>
      </c>
      <c r="Q227" s="2">
        <f t="shared" si="78"/>
        <v>2.4479407225182381E-2</v>
      </c>
      <c r="T227" s="3" t="str">
        <f t="shared" si="58"/>
        <v>UK</v>
      </c>
      <c r="U227" s="3" t="str">
        <f t="shared" si="69"/>
        <v>Off</v>
      </c>
      <c r="V227" s="19">
        <f t="shared" si="70"/>
        <v>-2204.5855379188711</v>
      </c>
      <c r="W227" s="19">
        <f t="shared" si="83"/>
        <v>101.2</v>
      </c>
      <c r="X227" s="19">
        <f t="shared" si="83"/>
        <v>102.212</v>
      </c>
      <c r="Y227" s="19">
        <f t="shared" si="72"/>
        <v>2668.9707857324074</v>
      </c>
      <c r="Z227" s="2">
        <f t="shared" si="79"/>
        <v>9.6019574052614631E-2</v>
      </c>
      <c r="AC227" s="33">
        <f t="shared" si="45"/>
        <v>31</v>
      </c>
      <c r="AD227" s="3" t="str">
        <f t="shared" si="59"/>
        <v>UK</v>
      </c>
      <c r="AE227" s="3" t="str">
        <f t="shared" si="73"/>
        <v>Off</v>
      </c>
      <c r="AF227" s="19">
        <f t="shared" si="74"/>
        <v>-2204.5855379188711</v>
      </c>
      <c r="AG227" s="19">
        <f t="shared" si="84"/>
        <v>101.2</v>
      </c>
      <c r="AH227" s="19">
        <f t="shared" si="84"/>
        <v>102.212</v>
      </c>
      <c r="AI227" s="19">
        <f t="shared" si="76"/>
        <v>2386.1852886278652</v>
      </c>
      <c r="AJ227" s="2">
        <f t="shared" si="80"/>
        <v>5.754020809948357E-2</v>
      </c>
    </row>
    <row r="228" spans="1:36" x14ac:dyDescent="0.25">
      <c r="A228" s="33">
        <f t="shared" si="60"/>
        <v>32</v>
      </c>
      <c r="B228" s="3" t="str">
        <f t="shared" ref="B228:B259" si="85">+B38</f>
        <v>UK</v>
      </c>
      <c r="C228" s="3" t="str">
        <f t="shared" si="61"/>
        <v>Ret</v>
      </c>
      <c r="D228" s="19">
        <f t="shared" si="62"/>
        <v>-1724.1379310344828</v>
      </c>
      <c r="E228" s="19">
        <f t="shared" si="81"/>
        <v>101.8</v>
      </c>
      <c r="F228" s="19">
        <f t="shared" si="81"/>
        <v>103.73419999999999</v>
      </c>
      <c r="G228" s="19">
        <f t="shared" si="64"/>
        <v>1931.992242337931</v>
      </c>
      <c r="H228" s="2">
        <f t="shared" si="77"/>
        <v>7.8394482337061699E-2</v>
      </c>
      <c r="K228" s="3" t="str">
        <f t="shared" ref="K228:K259" si="86">+K38</f>
        <v>UK</v>
      </c>
      <c r="L228" s="3" t="str">
        <f t="shared" si="65"/>
        <v>Ret</v>
      </c>
      <c r="M228" s="19">
        <f t="shared" si="66"/>
        <v>-1724.1379310344828</v>
      </c>
      <c r="N228" s="19">
        <f t="shared" si="82"/>
        <v>101.8</v>
      </c>
      <c r="O228" s="19">
        <f t="shared" si="82"/>
        <v>103.73419999999999</v>
      </c>
      <c r="P228" s="19">
        <f t="shared" si="68"/>
        <v>1787.0652880412695</v>
      </c>
      <c r="Q228" s="2">
        <f t="shared" si="78"/>
        <v>5.2281818594685392E-2</v>
      </c>
      <c r="T228" s="3" t="str">
        <f t="shared" ref="T228:T259" si="87">+T38</f>
        <v>UK</v>
      </c>
      <c r="U228" s="3" t="str">
        <f t="shared" si="69"/>
        <v>Ret</v>
      </c>
      <c r="V228" s="19">
        <f t="shared" si="70"/>
        <v>-1724.1379310344828</v>
      </c>
      <c r="W228" s="19">
        <f t="shared" si="83"/>
        <v>101.8</v>
      </c>
      <c r="X228" s="19">
        <f t="shared" si="83"/>
        <v>103.73419999999999</v>
      </c>
      <c r="Y228" s="19">
        <f t="shared" si="72"/>
        <v>2104.2639049924524</v>
      </c>
      <c r="Z228" s="2">
        <f t="shared" si="79"/>
        <v>0.10781992662436979</v>
      </c>
      <c r="AC228" s="33">
        <f t="shared" si="45"/>
        <v>32</v>
      </c>
      <c r="AD228" s="3" t="str">
        <f t="shared" ref="AD228:AD259" si="88">+AD38</f>
        <v>UK</v>
      </c>
      <c r="AE228" s="3" t="str">
        <f t="shared" si="73"/>
        <v>Ret</v>
      </c>
      <c r="AF228" s="19">
        <f t="shared" si="74"/>
        <v>-1724.1379310344828</v>
      </c>
      <c r="AG228" s="19">
        <f t="shared" si="84"/>
        <v>101.8</v>
      </c>
      <c r="AH228" s="19">
        <f t="shared" si="84"/>
        <v>103.73419999999999</v>
      </c>
      <c r="AI228" s="19">
        <f t="shared" si="76"/>
        <v>1931.992242337931</v>
      </c>
      <c r="AJ228" s="2">
        <f t="shared" si="80"/>
        <v>7.8394482337061699E-2</v>
      </c>
    </row>
    <row r="229" spans="1:36" x14ac:dyDescent="0.25">
      <c r="A229" s="33">
        <f t="shared" ref="A229:A260" si="89">+A39</f>
        <v>33</v>
      </c>
      <c r="B229" s="3" t="str">
        <f t="shared" si="85"/>
        <v>UK</v>
      </c>
      <c r="C229" s="3" t="str">
        <f t="shared" ref="C229:C260" si="90">+C39</f>
        <v>Res</v>
      </c>
      <c r="D229" s="19">
        <f t="shared" ref="D229:D260" si="91">+-D135/D39</f>
        <v>-2525.2525252525256</v>
      </c>
      <c r="E229" s="19">
        <f t="shared" si="81"/>
        <v>103.89999999999999</v>
      </c>
      <c r="F229" s="19">
        <f t="shared" si="81"/>
        <v>107.6404</v>
      </c>
      <c r="G229" s="19">
        <f t="shared" ref="G229:G260" si="92">+G135+(G135/E39)</f>
        <v>2921.9106180444451</v>
      </c>
      <c r="H229" s="2">
        <f t="shared" si="77"/>
        <v>7.7437448876555903E-2</v>
      </c>
      <c r="K229" s="3" t="str">
        <f t="shared" si="86"/>
        <v>UK</v>
      </c>
      <c r="L229" s="3" t="str">
        <f t="shared" ref="L229:L260" si="93">+L39</f>
        <v>Res</v>
      </c>
      <c r="M229" s="19">
        <f t="shared" ref="M229:M260" si="94">+-M135/M39</f>
        <v>-2525.2525252525256</v>
      </c>
      <c r="N229" s="19">
        <f t="shared" si="82"/>
        <v>103.89999999999999</v>
      </c>
      <c r="O229" s="19">
        <f t="shared" si="82"/>
        <v>107.6404</v>
      </c>
      <c r="P229" s="19">
        <f t="shared" ref="P229:P260" si="95">+P135+(P135/N39)</f>
        <v>2606.819761043947</v>
      </c>
      <c r="Q229" s="2">
        <f t="shared" si="78"/>
        <v>3.8801451101619477E-2</v>
      </c>
      <c r="T229" s="3" t="str">
        <f t="shared" si="87"/>
        <v>UK</v>
      </c>
      <c r="U229" s="3" t="str">
        <f t="shared" ref="U229:U260" si="96">+U39</f>
        <v>Res</v>
      </c>
      <c r="V229" s="19">
        <f t="shared" ref="V229:V260" si="97">+-V135/V39</f>
        <v>-2525.2525252525256</v>
      </c>
      <c r="W229" s="19">
        <f t="shared" si="83"/>
        <v>103.89999999999999</v>
      </c>
      <c r="X229" s="19">
        <f t="shared" si="83"/>
        <v>107.6404</v>
      </c>
      <c r="Y229" s="19">
        <f t="shared" ref="Y229:Y260" si="98">+Y135+(Y135/W39)</f>
        <v>3328.0681967213877</v>
      </c>
      <c r="Z229" s="2">
        <f t="shared" si="79"/>
        <v>0.12339019687633845</v>
      </c>
      <c r="AC229" s="33">
        <f t="shared" si="45"/>
        <v>33</v>
      </c>
      <c r="AD229" s="3" t="str">
        <f t="shared" si="88"/>
        <v>UK</v>
      </c>
      <c r="AE229" s="3" t="str">
        <f t="shared" ref="AE229:AE260" si="99">+AE39</f>
        <v>Res</v>
      </c>
      <c r="AF229" s="19">
        <f t="shared" ref="AF229:AF260" si="100">+-AF135/AF39</f>
        <v>-2525.2525252525256</v>
      </c>
      <c r="AG229" s="19">
        <f t="shared" si="84"/>
        <v>103.89999999999999</v>
      </c>
      <c r="AH229" s="19">
        <f t="shared" si="84"/>
        <v>107.6404</v>
      </c>
      <c r="AI229" s="19">
        <f t="shared" ref="AI229:AI260" si="101">+AI135+(AI135/AG39)</f>
        <v>2921.9106180444451</v>
      </c>
      <c r="AJ229" s="2">
        <f t="shared" si="80"/>
        <v>7.7437448876555903E-2</v>
      </c>
    </row>
    <row r="230" spans="1:36" x14ac:dyDescent="0.25">
      <c r="A230" s="33">
        <f t="shared" si="89"/>
        <v>34</v>
      </c>
      <c r="B230" s="3" t="str">
        <f t="shared" si="85"/>
        <v>UK</v>
      </c>
      <c r="C230" s="3" t="str">
        <f t="shared" si="90"/>
        <v>Ind</v>
      </c>
      <c r="D230" s="19">
        <f t="shared" si="91"/>
        <v>-2352.9411764705883</v>
      </c>
      <c r="E230" s="19">
        <f t="shared" si="81"/>
        <v>103.60000000000001</v>
      </c>
      <c r="F230" s="19">
        <f t="shared" si="81"/>
        <v>107.0188</v>
      </c>
      <c r="G230" s="19">
        <f t="shared" si="92"/>
        <v>2774.4159722072286</v>
      </c>
      <c r="H230" s="2">
        <f t="shared" si="77"/>
        <v>8.5889912913901023E-2</v>
      </c>
      <c r="K230" s="3" t="str">
        <f t="shared" si="86"/>
        <v>UK</v>
      </c>
      <c r="L230" s="3" t="str">
        <f t="shared" si="93"/>
        <v>Ind</v>
      </c>
      <c r="M230" s="19">
        <f t="shared" si="94"/>
        <v>-2352.9411764705883</v>
      </c>
      <c r="N230" s="19">
        <f t="shared" si="82"/>
        <v>103.60000000000001</v>
      </c>
      <c r="O230" s="19">
        <f t="shared" si="82"/>
        <v>107.0188</v>
      </c>
      <c r="P230" s="19">
        <f t="shared" si="95"/>
        <v>2437.9276919789472</v>
      </c>
      <c r="Q230" s="2">
        <f t="shared" si="78"/>
        <v>4.1984822322887361E-2</v>
      </c>
      <c r="T230" s="3" t="str">
        <f t="shared" si="87"/>
        <v>UK</v>
      </c>
      <c r="U230" s="3" t="str">
        <f t="shared" si="96"/>
        <v>Ind</v>
      </c>
      <c r="V230" s="19">
        <f t="shared" si="97"/>
        <v>-2352.9411764705883</v>
      </c>
      <c r="W230" s="19">
        <f t="shared" si="83"/>
        <v>103.60000000000001</v>
      </c>
      <c r="X230" s="19">
        <f t="shared" si="83"/>
        <v>107.0188</v>
      </c>
      <c r="Y230" s="19">
        <f t="shared" si="98"/>
        <v>3058.561631066666</v>
      </c>
      <c r="Z230" s="2">
        <f t="shared" si="79"/>
        <v>0.12031293758910788</v>
      </c>
      <c r="AC230" s="33">
        <f t="shared" si="45"/>
        <v>34</v>
      </c>
      <c r="AD230" s="3" t="str">
        <f t="shared" si="88"/>
        <v>UK</v>
      </c>
      <c r="AE230" s="3" t="str">
        <f t="shared" si="99"/>
        <v>Ind</v>
      </c>
      <c r="AF230" s="19">
        <f t="shared" si="100"/>
        <v>-2352.9411764705883</v>
      </c>
      <c r="AG230" s="19">
        <f t="shared" si="84"/>
        <v>103.60000000000001</v>
      </c>
      <c r="AH230" s="19">
        <f t="shared" si="84"/>
        <v>107.0188</v>
      </c>
      <c r="AI230" s="19">
        <f t="shared" si="101"/>
        <v>2711.7367827529406</v>
      </c>
      <c r="AJ230" s="2">
        <f t="shared" si="80"/>
        <v>7.7987686778299592E-2</v>
      </c>
    </row>
    <row r="231" spans="1:36" x14ac:dyDescent="0.25">
      <c r="A231" s="33">
        <f t="shared" si="89"/>
        <v>35</v>
      </c>
      <c r="B231" s="3" t="str">
        <f t="shared" si="85"/>
        <v>UK</v>
      </c>
      <c r="C231" s="3" t="str">
        <f t="shared" si="90"/>
        <v>Student Housing</v>
      </c>
      <c r="D231" s="19">
        <f t="shared" si="91"/>
        <v>-2279.981760145919</v>
      </c>
      <c r="E231" s="19">
        <f t="shared" si="81"/>
        <v>104</v>
      </c>
      <c r="F231" s="19">
        <f t="shared" si="81"/>
        <v>107.12</v>
      </c>
      <c r="G231" s="19">
        <f t="shared" si="92"/>
        <v>2613.1723730050162</v>
      </c>
      <c r="H231" s="2">
        <f t="shared" si="77"/>
        <v>7.7121095331621925E-2</v>
      </c>
      <c r="K231" s="3" t="str">
        <f t="shared" si="86"/>
        <v>UK</v>
      </c>
      <c r="L231" s="3" t="str">
        <f t="shared" si="93"/>
        <v>Student Housing</v>
      </c>
      <c r="M231" s="19">
        <f t="shared" si="94"/>
        <v>-2279.981760145919</v>
      </c>
      <c r="N231" s="19">
        <f t="shared" si="82"/>
        <v>104</v>
      </c>
      <c r="O231" s="19">
        <f t="shared" si="82"/>
        <v>107.12</v>
      </c>
      <c r="P231" s="19">
        <f t="shared" si="95"/>
        <v>2356.9940704052397</v>
      </c>
      <c r="Q231" s="2">
        <f t="shared" si="78"/>
        <v>4.2286924761318234E-2</v>
      </c>
      <c r="T231" s="3" t="str">
        <f t="shared" si="87"/>
        <v>UK</v>
      </c>
      <c r="U231" s="3" t="str">
        <f t="shared" si="96"/>
        <v>Student Housing</v>
      </c>
      <c r="V231" s="19">
        <f t="shared" si="97"/>
        <v>-2279.981760145919</v>
      </c>
      <c r="W231" s="19">
        <f t="shared" si="83"/>
        <v>104</v>
      </c>
      <c r="X231" s="19">
        <f t="shared" si="83"/>
        <v>107.12</v>
      </c>
      <c r="Y231" s="19">
        <f t="shared" si="98"/>
        <v>2935.2740679361814</v>
      </c>
      <c r="Z231" s="2">
        <f t="shared" si="79"/>
        <v>0.11787154479418449</v>
      </c>
      <c r="AC231" s="33">
        <f t="shared" si="45"/>
        <v>35</v>
      </c>
      <c r="AD231" s="3" t="str">
        <f t="shared" si="88"/>
        <v>UK</v>
      </c>
      <c r="AE231" s="3" t="str">
        <f t="shared" si="99"/>
        <v>Student Housing</v>
      </c>
      <c r="AF231" s="19">
        <f t="shared" si="100"/>
        <v>-2279.981760145919</v>
      </c>
      <c r="AG231" s="19">
        <f t="shared" si="84"/>
        <v>104</v>
      </c>
      <c r="AH231" s="19">
        <f t="shared" si="84"/>
        <v>107.12</v>
      </c>
      <c r="AI231" s="19">
        <f t="shared" si="101"/>
        <v>2613.1723730050162</v>
      </c>
      <c r="AJ231" s="2">
        <f t="shared" si="80"/>
        <v>7.7121095331621925E-2</v>
      </c>
    </row>
    <row r="232" spans="1:36" x14ac:dyDescent="0.25">
      <c r="A232" s="33">
        <f t="shared" si="89"/>
        <v>36</v>
      </c>
      <c r="B232" s="3" t="str">
        <f t="shared" si="85"/>
        <v>UK</v>
      </c>
      <c r="C232" s="3" t="str">
        <f t="shared" si="90"/>
        <v>Life Science</v>
      </c>
      <c r="D232" s="19">
        <f t="shared" si="91"/>
        <v>-2272.7272727272725</v>
      </c>
      <c r="E232" s="19">
        <f t="shared" si="81"/>
        <v>100</v>
      </c>
      <c r="F232" s="19">
        <f t="shared" si="81"/>
        <v>101</v>
      </c>
      <c r="G232" s="19">
        <f t="shared" si="92"/>
        <v>2295.773440860215</v>
      </c>
      <c r="H232" s="2">
        <f t="shared" si="77"/>
        <v>3.3226899268311572E-2</v>
      </c>
      <c r="K232" s="3" t="str">
        <f t="shared" si="86"/>
        <v>UK</v>
      </c>
      <c r="L232" s="3" t="str">
        <f t="shared" si="93"/>
        <v>Life Science</v>
      </c>
      <c r="M232" s="19">
        <f t="shared" si="94"/>
        <v>-2272.7272727272725</v>
      </c>
      <c r="N232" s="19">
        <f t="shared" si="82"/>
        <v>100</v>
      </c>
      <c r="O232" s="19">
        <f t="shared" si="82"/>
        <v>101</v>
      </c>
      <c r="P232" s="19">
        <f t="shared" si="95"/>
        <v>2183.8467346938778</v>
      </c>
      <c r="Q232" s="2">
        <f t="shared" si="78"/>
        <v>1.6907313586494555E-2</v>
      </c>
      <c r="T232" s="3" t="str">
        <f t="shared" si="87"/>
        <v>UK</v>
      </c>
      <c r="U232" s="3" t="str">
        <f t="shared" si="96"/>
        <v>Life Science</v>
      </c>
      <c r="V232" s="19">
        <f t="shared" si="97"/>
        <v>-2272.7272727272725</v>
      </c>
      <c r="W232" s="19">
        <f t="shared" si="83"/>
        <v>100</v>
      </c>
      <c r="X232" s="19">
        <f t="shared" si="83"/>
        <v>101</v>
      </c>
      <c r="Y232" s="19">
        <f t="shared" si="98"/>
        <v>2717.6510256410256</v>
      </c>
      <c r="Z232" s="2">
        <f t="shared" si="79"/>
        <v>9.0424327048149067E-2</v>
      </c>
      <c r="AC232" s="33">
        <f t="shared" ref="AC232:AC286" si="102">+A232</f>
        <v>36</v>
      </c>
      <c r="AD232" s="3" t="str">
        <f t="shared" si="88"/>
        <v>UK</v>
      </c>
      <c r="AE232" s="3" t="str">
        <f t="shared" si="99"/>
        <v>Life Science</v>
      </c>
      <c r="AF232" s="19">
        <f t="shared" si="100"/>
        <v>-2272.7272727272725</v>
      </c>
      <c r="AG232" s="19">
        <f t="shared" si="84"/>
        <v>100</v>
      </c>
      <c r="AH232" s="19">
        <f t="shared" si="84"/>
        <v>101</v>
      </c>
      <c r="AI232" s="19">
        <f t="shared" si="101"/>
        <v>2420.4190909090912</v>
      </c>
      <c r="AJ232" s="2">
        <f t="shared" si="80"/>
        <v>5.0797759070104531E-2</v>
      </c>
    </row>
    <row r="233" spans="1:36" x14ac:dyDescent="0.25">
      <c r="A233" s="33">
        <f t="shared" si="89"/>
        <v>37</v>
      </c>
      <c r="B233" s="3" t="str">
        <f t="shared" si="85"/>
        <v>UK</v>
      </c>
      <c r="C233" s="3" t="str">
        <f t="shared" si="90"/>
        <v>Self Storage</v>
      </c>
      <c r="D233" s="19">
        <f t="shared" si="91"/>
        <v>-1998.0019980019979</v>
      </c>
      <c r="E233" s="19">
        <f t="shared" si="81"/>
        <v>102</v>
      </c>
      <c r="F233" s="19">
        <f t="shared" si="81"/>
        <v>104.55</v>
      </c>
      <c r="G233" s="19">
        <f t="shared" si="92"/>
        <v>2291.9496827217126</v>
      </c>
      <c r="H233" s="2">
        <f t="shared" si="77"/>
        <v>8.1038397552194663E-2</v>
      </c>
      <c r="K233" s="3" t="str">
        <f t="shared" si="86"/>
        <v>UK</v>
      </c>
      <c r="L233" s="3" t="str">
        <f t="shared" si="93"/>
        <v>Self Storage</v>
      </c>
      <c r="M233" s="19">
        <f t="shared" si="94"/>
        <v>-1998.0019980019979</v>
      </c>
      <c r="N233" s="19">
        <f t="shared" si="82"/>
        <v>102</v>
      </c>
      <c r="O233" s="19">
        <f t="shared" si="82"/>
        <v>104.55</v>
      </c>
      <c r="P233" s="19">
        <f t="shared" si="95"/>
        <v>2053.8258753405994</v>
      </c>
      <c r="Q233" s="2">
        <f t="shared" si="78"/>
        <v>4.4102424870867685E-2</v>
      </c>
      <c r="T233" s="3" t="str">
        <f t="shared" si="87"/>
        <v>UK</v>
      </c>
      <c r="U233" s="3" t="str">
        <f t="shared" si="96"/>
        <v>Self Storage</v>
      </c>
      <c r="V233" s="19">
        <f t="shared" si="97"/>
        <v>-1998.0019980019979</v>
      </c>
      <c r="W233" s="19">
        <f t="shared" si="83"/>
        <v>102</v>
      </c>
      <c r="X233" s="19">
        <f t="shared" si="83"/>
        <v>104.55</v>
      </c>
      <c r="Y233" s="19">
        <f t="shared" si="98"/>
        <v>2485.93733490566</v>
      </c>
      <c r="Z233" s="2">
        <f t="shared" si="79"/>
        <v>0.10930955445282153</v>
      </c>
      <c r="AC233" s="33">
        <f t="shared" si="102"/>
        <v>37</v>
      </c>
      <c r="AD233" s="3" t="str">
        <f t="shared" si="88"/>
        <v>UK</v>
      </c>
      <c r="AE233" s="3" t="str">
        <f t="shared" si="99"/>
        <v>Self Storage</v>
      </c>
      <c r="AF233" s="19">
        <f t="shared" si="100"/>
        <v>-1998.0019980019979</v>
      </c>
      <c r="AG233" s="19">
        <f t="shared" si="84"/>
        <v>102</v>
      </c>
      <c r="AH233" s="19">
        <f t="shared" si="84"/>
        <v>104.55</v>
      </c>
      <c r="AI233" s="19">
        <f t="shared" si="101"/>
        <v>2248.2976161338661</v>
      </c>
      <c r="AJ233" s="2">
        <f t="shared" si="80"/>
        <v>7.4462233791784627E-2</v>
      </c>
    </row>
    <row r="234" spans="1:36" x14ac:dyDescent="0.25">
      <c r="A234" s="33">
        <f t="shared" si="89"/>
        <v>38</v>
      </c>
      <c r="B234" s="3" t="str">
        <f t="shared" si="85"/>
        <v>UK</v>
      </c>
      <c r="C234" s="3" t="str">
        <f t="shared" si="90"/>
        <v>Healthcare</v>
      </c>
      <c r="D234" s="19">
        <f t="shared" si="91"/>
        <v>-1872.6591760299627</v>
      </c>
      <c r="E234" s="19">
        <f t="shared" si="81"/>
        <v>102.49999999999999</v>
      </c>
      <c r="F234" s="19">
        <f t="shared" si="81"/>
        <v>105.06249999999997</v>
      </c>
      <c r="G234" s="19">
        <f t="shared" si="92"/>
        <v>2122.2656479400744</v>
      </c>
      <c r="H234" s="2">
        <f t="shared" si="77"/>
        <v>7.9401860835769389E-2</v>
      </c>
      <c r="K234" s="3" t="str">
        <f t="shared" si="86"/>
        <v>UK</v>
      </c>
      <c r="L234" s="3" t="str">
        <f t="shared" si="93"/>
        <v>Healthcare</v>
      </c>
      <c r="M234" s="19">
        <f t="shared" si="94"/>
        <v>-1872.6591760299627</v>
      </c>
      <c r="N234" s="19">
        <f t="shared" si="82"/>
        <v>102.49999999999999</v>
      </c>
      <c r="O234" s="19">
        <f t="shared" si="82"/>
        <v>105.06249999999997</v>
      </c>
      <c r="P234" s="19">
        <f t="shared" si="95"/>
        <v>1949.7757808219176</v>
      </c>
      <c r="Q234" s="2">
        <f t="shared" si="78"/>
        <v>5.0894854411147383E-2</v>
      </c>
      <c r="T234" s="3" t="str">
        <f t="shared" si="87"/>
        <v>UK</v>
      </c>
      <c r="U234" s="3" t="str">
        <f t="shared" si="96"/>
        <v>Healthcare</v>
      </c>
      <c r="V234" s="19">
        <f t="shared" si="97"/>
        <v>-1872.6591760299627</v>
      </c>
      <c r="W234" s="19">
        <f t="shared" si="83"/>
        <v>102.49999999999999</v>
      </c>
      <c r="X234" s="19">
        <f t="shared" si="83"/>
        <v>105.06249999999997</v>
      </c>
      <c r="Y234" s="19">
        <f t="shared" si="98"/>
        <v>2330.3939173553713</v>
      </c>
      <c r="Z234" s="2">
        <f t="shared" si="79"/>
        <v>0.11184782162531026</v>
      </c>
      <c r="AC234" s="33">
        <f t="shared" si="102"/>
        <v>38</v>
      </c>
      <c r="AD234" s="3" t="str">
        <f t="shared" si="88"/>
        <v>UK</v>
      </c>
      <c r="AE234" s="3" t="str">
        <f t="shared" si="99"/>
        <v>Healthcare</v>
      </c>
      <c r="AF234" s="19">
        <f t="shared" si="100"/>
        <v>-1872.6591760299627</v>
      </c>
      <c r="AG234" s="19">
        <f t="shared" si="84"/>
        <v>102.49999999999999</v>
      </c>
      <c r="AH234" s="19">
        <f t="shared" si="84"/>
        <v>105.06249999999997</v>
      </c>
      <c r="AI234" s="19">
        <f t="shared" si="101"/>
        <v>2122.2656479400744</v>
      </c>
      <c r="AJ234" s="2">
        <f t="shared" si="80"/>
        <v>7.9401860835769389E-2</v>
      </c>
    </row>
    <row r="235" spans="1:36" x14ac:dyDescent="0.25">
      <c r="A235" s="33">
        <f t="shared" si="89"/>
        <v>39</v>
      </c>
      <c r="B235" s="3" t="str">
        <f t="shared" si="85"/>
        <v>Europe</v>
      </c>
      <c r="C235" s="3" t="str">
        <f t="shared" si="90"/>
        <v>Off</v>
      </c>
      <c r="D235" s="19">
        <f t="shared" si="91"/>
        <v>-2631.5789473684208</v>
      </c>
      <c r="E235" s="19">
        <f t="shared" si="81"/>
        <v>102.60000000000001</v>
      </c>
      <c r="F235" s="19">
        <f t="shared" si="81"/>
        <v>105.16500000000001</v>
      </c>
      <c r="G235" s="19">
        <f t="shared" si="92"/>
        <v>2783.5072199999995</v>
      </c>
      <c r="H235" s="2">
        <f t="shared" si="77"/>
        <v>4.5286327621554046E-2</v>
      </c>
      <c r="K235" s="3" t="str">
        <f t="shared" si="86"/>
        <v>Europe</v>
      </c>
      <c r="L235" s="3" t="str">
        <f t="shared" si="93"/>
        <v>Off</v>
      </c>
      <c r="M235" s="19">
        <f t="shared" si="94"/>
        <v>-2631.5789473684208</v>
      </c>
      <c r="N235" s="19">
        <f t="shared" si="82"/>
        <v>102.60000000000001</v>
      </c>
      <c r="O235" s="19">
        <f t="shared" si="82"/>
        <v>105.16500000000001</v>
      </c>
      <c r="P235" s="19">
        <f t="shared" si="95"/>
        <v>2596.7782025581396</v>
      </c>
      <c r="Q235" s="2">
        <f t="shared" si="78"/>
        <v>2.2291006314285156E-2</v>
      </c>
      <c r="T235" s="3" t="str">
        <f t="shared" si="87"/>
        <v>Europe</v>
      </c>
      <c r="U235" s="3" t="str">
        <f t="shared" si="96"/>
        <v>Off</v>
      </c>
      <c r="V235" s="19">
        <f t="shared" si="97"/>
        <v>-2631.5789473684208</v>
      </c>
      <c r="W235" s="19">
        <f t="shared" si="83"/>
        <v>102.60000000000001</v>
      </c>
      <c r="X235" s="19">
        <f t="shared" si="83"/>
        <v>105.16500000000001</v>
      </c>
      <c r="Y235" s="19">
        <f t="shared" si="98"/>
        <v>3351.2388790909085</v>
      </c>
      <c r="Z235" s="2">
        <f t="shared" si="79"/>
        <v>0.10950548300359308</v>
      </c>
      <c r="AC235" s="33">
        <f t="shared" si="102"/>
        <v>39</v>
      </c>
      <c r="AD235" s="3" t="str">
        <f t="shared" si="88"/>
        <v>Europe</v>
      </c>
      <c r="AE235" s="3" t="str">
        <f t="shared" si="99"/>
        <v>Off</v>
      </c>
      <c r="AF235" s="19">
        <f t="shared" si="100"/>
        <v>-2631.5789473684208</v>
      </c>
      <c r="AG235" s="19">
        <f t="shared" si="84"/>
        <v>102.60000000000001</v>
      </c>
      <c r="AH235" s="19">
        <f t="shared" si="84"/>
        <v>105.16500000000001</v>
      </c>
      <c r="AI235" s="19">
        <f t="shared" si="101"/>
        <v>2924.3729699999999</v>
      </c>
      <c r="AJ235" s="2">
        <f t="shared" si="80"/>
        <v>6.1970610259535652E-2</v>
      </c>
    </row>
    <row r="236" spans="1:36" x14ac:dyDescent="0.25">
      <c r="A236" s="33">
        <f t="shared" si="89"/>
        <v>40</v>
      </c>
      <c r="B236" s="3" t="str">
        <f t="shared" si="85"/>
        <v>Europe</v>
      </c>
      <c r="C236" s="3" t="str">
        <f t="shared" si="90"/>
        <v>Ret</v>
      </c>
      <c r="D236" s="19">
        <f t="shared" si="91"/>
        <v>-2246.1814914645106</v>
      </c>
      <c r="E236" s="19">
        <f t="shared" si="81"/>
        <v>101.8</v>
      </c>
      <c r="F236" s="19">
        <f t="shared" si="81"/>
        <v>103.836</v>
      </c>
      <c r="G236" s="19">
        <f t="shared" si="92"/>
        <v>2494.6493578005388</v>
      </c>
      <c r="H236" s="2">
        <f t="shared" si="77"/>
        <v>6.6012986921005545E-2</v>
      </c>
      <c r="K236" s="3" t="str">
        <f t="shared" si="86"/>
        <v>Europe</v>
      </c>
      <c r="L236" s="3" t="str">
        <f t="shared" si="93"/>
        <v>Ret</v>
      </c>
      <c r="M236" s="19">
        <f t="shared" si="94"/>
        <v>-2246.1814914645106</v>
      </c>
      <c r="N236" s="19">
        <f t="shared" si="82"/>
        <v>101.8</v>
      </c>
      <c r="O236" s="19">
        <f t="shared" si="82"/>
        <v>103.836</v>
      </c>
      <c r="P236" s="19">
        <f t="shared" si="95"/>
        <v>2253.5022158578354</v>
      </c>
      <c r="Q236" s="2">
        <f t="shared" si="78"/>
        <v>3.2042491884708868E-2</v>
      </c>
      <c r="T236" s="3" t="str">
        <f t="shared" si="87"/>
        <v>Europe</v>
      </c>
      <c r="U236" s="3" t="str">
        <f t="shared" si="96"/>
        <v>Ret</v>
      </c>
      <c r="V236" s="19">
        <f t="shared" si="97"/>
        <v>-2246.1814914645106</v>
      </c>
      <c r="W236" s="19">
        <f t="shared" si="83"/>
        <v>101.8</v>
      </c>
      <c r="X236" s="19">
        <f t="shared" si="83"/>
        <v>103.836</v>
      </c>
      <c r="Y236" s="19">
        <f t="shared" si="98"/>
        <v>2796.8155133927125</v>
      </c>
      <c r="Z236" s="2">
        <f t="shared" si="79"/>
        <v>0.10566210792518937</v>
      </c>
      <c r="AC236" s="33">
        <f t="shared" si="102"/>
        <v>40</v>
      </c>
      <c r="AD236" s="3" t="str">
        <f t="shared" si="88"/>
        <v>Europe</v>
      </c>
      <c r="AE236" s="3" t="str">
        <f t="shared" si="99"/>
        <v>Ret</v>
      </c>
      <c r="AF236" s="19">
        <f t="shared" si="100"/>
        <v>-2246.1814914645106</v>
      </c>
      <c r="AG236" s="19">
        <f t="shared" si="84"/>
        <v>101.8</v>
      </c>
      <c r="AH236" s="19">
        <f t="shared" si="84"/>
        <v>103.836</v>
      </c>
      <c r="AI236" s="19">
        <f t="shared" si="101"/>
        <v>2494.6493578005388</v>
      </c>
      <c r="AJ236" s="2">
        <f t="shared" si="80"/>
        <v>6.6012986921005545E-2</v>
      </c>
    </row>
    <row r="237" spans="1:36" x14ac:dyDescent="0.25">
      <c r="A237" s="33">
        <f t="shared" si="89"/>
        <v>41</v>
      </c>
      <c r="B237" s="3" t="str">
        <f t="shared" si="85"/>
        <v>Europe</v>
      </c>
      <c r="C237" s="3" t="str">
        <f t="shared" si="90"/>
        <v>Res</v>
      </c>
      <c r="D237" s="19">
        <f t="shared" si="91"/>
        <v>-2710.0271002710024</v>
      </c>
      <c r="E237" s="19">
        <f t="shared" ref="E237:F256" si="103">+E143</f>
        <v>102.49999999999999</v>
      </c>
      <c r="F237" s="19">
        <f t="shared" si="103"/>
        <v>105.47249999999998</v>
      </c>
      <c r="G237" s="19">
        <f t="shared" si="92"/>
        <v>3137.7713257729797</v>
      </c>
      <c r="H237" s="2">
        <f t="shared" si="77"/>
        <v>7.5324904714453744E-2</v>
      </c>
      <c r="K237" s="3" t="str">
        <f t="shared" si="86"/>
        <v>Europe</v>
      </c>
      <c r="L237" s="3" t="str">
        <f t="shared" si="93"/>
        <v>Res</v>
      </c>
      <c r="M237" s="19">
        <f t="shared" si="94"/>
        <v>-2710.0271002710024</v>
      </c>
      <c r="N237" s="19">
        <f t="shared" ref="N237:O256" si="104">+N143</f>
        <v>102.49999999999999</v>
      </c>
      <c r="O237" s="19">
        <f t="shared" si="104"/>
        <v>105.47249999999998</v>
      </c>
      <c r="P237" s="19">
        <f t="shared" si="95"/>
        <v>2704.0201307935554</v>
      </c>
      <c r="Q237" s="2">
        <f t="shared" si="78"/>
        <v>2.5172072987185823E-2</v>
      </c>
      <c r="T237" s="3" t="str">
        <f t="shared" si="87"/>
        <v>Europe</v>
      </c>
      <c r="U237" s="3" t="str">
        <f t="shared" si="96"/>
        <v>Res</v>
      </c>
      <c r="V237" s="19">
        <f t="shared" si="97"/>
        <v>-2710.0271002710024</v>
      </c>
      <c r="W237" s="19">
        <f t="shared" ref="W237:X256" si="105">+W143</f>
        <v>102.49999999999999</v>
      </c>
      <c r="X237" s="19">
        <f t="shared" si="105"/>
        <v>105.47249999999998</v>
      </c>
      <c r="Y237" s="19">
        <f t="shared" si="98"/>
        <v>3517.5868967162996</v>
      </c>
      <c r="Z237" s="2">
        <f t="shared" si="79"/>
        <v>0.11561263226091323</v>
      </c>
      <c r="AC237" s="33">
        <f t="shared" si="102"/>
        <v>41</v>
      </c>
      <c r="AD237" s="3" t="str">
        <f t="shared" si="88"/>
        <v>Europe</v>
      </c>
      <c r="AE237" s="3" t="str">
        <f t="shared" si="99"/>
        <v>Res</v>
      </c>
      <c r="AF237" s="19">
        <f t="shared" si="100"/>
        <v>-2710.0271002710024</v>
      </c>
      <c r="AG237" s="19">
        <f t="shared" ref="AG237:AH256" si="106">+AG143</f>
        <v>102.49999999999999</v>
      </c>
      <c r="AH237" s="19">
        <f t="shared" si="106"/>
        <v>105.47249999999998</v>
      </c>
      <c r="AI237" s="19">
        <f t="shared" si="101"/>
        <v>3055.6838141666658</v>
      </c>
      <c r="AJ237" s="2">
        <f t="shared" si="80"/>
        <v>6.6200503640535313E-2</v>
      </c>
    </row>
    <row r="238" spans="1:36" x14ac:dyDescent="0.25">
      <c r="A238" s="33">
        <f t="shared" si="89"/>
        <v>42</v>
      </c>
      <c r="B238" s="3" t="str">
        <f t="shared" si="85"/>
        <v>Europe</v>
      </c>
      <c r="C238" s="3" t="str">
        <f t="shared" si="90"/>
        <v>Ind</v>
      </c>
      <c r="D238" s="19">
        <f t="shared" si="91"/>
        <v>-2554.2784163473821</v>
      </c>
      <c r="E238" s="19">
        <f t="shared" si="103"/>
        <v>103.4</v>
      </c>
      <c r="F238" s="19">
        <f t="shared" si="103"/>
        <v>106.6054</v>
      </c>
      <c r="G238" s="19">
        <f t="shared" si="92"/>
        <v>2985.1086630220184</v>
      </c>
      <c r="H238" s="2">
        <f t="shared" si="77"/>
        <v>8.0370813841865729E-2</v>
      </c>
      <c r="K238" s="3" t="str">
        <f t="shared" si="86"/>
        <v>Europe</v>
      </c>
      <c r="L238" s="3" t="str">
        <f t="shared" si="93"/>
        <v>Ind</v>
      </c>
      <c r="M238" s="19">
        <f t="shared" si="94"/>
        <v>-2554.2784163473821</v>
      </c>
      <c r="N238" s="19">
        <f t="shared" si="104"/>
        <v>103.4</v>
      </c>
      <c r="O238" s="19">
        <f t="shared" si="104"/>
        <v>106.6054</v>
      </c>
      <c r="P238" s="19">
        <f t="shared" si="95"/>
        <v>2594.3392351956963</v>
      </c>
      <c r="Q238" s="2">
        <f t="shared" si="78"/>
        <v>3.2899568098905041E-2</v>
      </c>
      <c r="T238" s="3" t="str">
        <f t="shared" si="87"/>
        <v>Europe</v>
      </c>
      <c r="U238" s="3" t="str">
        <f t="shared" si="96"/>
        <v>Ind</v>
      </c>
      <c r="V238" s="19">
        <f t="shared" si="97"/>
        <v>-2554.2784163473821</v>
      </c>
      <c r="W238" s="19">
        <f t="shared" si="105"/>
        <v>103.4</v>
      </c>
      <c r="X238" s="19">
        <f t="shared" si="105"/>
        <v>106.6054</v>
      </c>
      <c r="Y238" s="19">
        <f t="shared" si="98"/>
        <v>3321.9065202896045</v>
      </c>
      <c r="Z238" s="2">
        <f t="shared" si="79"/>
        <v>0.11810241770894825</v>
      </c>
      <c r="AC238" s="33">
        <f t="shared" si="102"/>
        <v>42</v>
      </c>
      <c r="AD238" s="3" t="str">
        <f t="shared" si="88"/>
        <v>Europe</v>
      </c>
      <c r="AE238" s="3" t="str">
        <f t="shared" si="99"/>
        <v>Ind</v>
      </c>
      <c r="AF238" s="19">
        <f t="shared" si="100"/>
        <v>-2554.2784163473821</v>
      </c>
      <c r="AG238" s="19">
        <f t="shared" si="106"/>
        <v>103.4</v>
      </c>
      <c r="AH238" s="19">
        <f t="shared" si="106"/>
        <v>106.6054</v>
      </c>
      <c r="AI238" s="19">
        <f t="shared" si="101"/>
        <v>2911.6626424237547</v>
      </c>
      <c r="AJ238" s="2">
        <f t="shared" si="80"/>
        <v>7.177455865930904E-2</v>
      </c>
    </row>
    <row r="239" spans="1:36" x14ac:dyDescent="0.25">
      <c r="A239" s="33">
        <f t="shared" si="89"/>
        <v>43</v>
      </c>
      <c r="B239" s="3" t="str">
        <f t="shared" si="85"/>
        <v>Europe</v>
      </c>
      <c r="C239" s="3" t="str">
        <f t="shared" si="90"/>
        <v>Student Housing</v>
      </c>
      <c r="D239" s="19">
        <f t="shared" si="91"/>
        <v>-2114.1649048625791</v>
      </c>
      <c r="E239" s="19">
        <f t="shared" si="103"/>
        <v>103</v>
      </c>
      <c r="F239" s="19">
        <f t="shared" si="103"/>
        <v>106.09</v>
      </c>
      <c r="G239" s="19">
        <f t="shared" si="92"/>
        <v>2536.0246160714282</v>
      </c>
      <c r="H239" s="2">
        <f t="shared" si="77"/>
        <v>9.4991364247393184E-2</v>
      </c>
      <c r="K239" s="3" t="str">
        <f t="shared" si="86"/>
        <v>Europe</v>
      </c>
      <c r="L239" s="3" t="str">
        <f t="shared" si="93"/>
        <v>Student Housing</v>
      </c>
      <c r="M239" s="19">
        <f t="shared" si="94"/>
        <v>-2114.1649048625791</v>
      </c>
      <c r="N239" s="19">
        <f t="shared" si="104"/>
        <v>103</v>
      </c>
      <c r="O239" s="19">
        <f t="shared" si="104"/>
        <v>106.09</v>
      </c>
      <c r="P239" s="19">
        <f t="shared" si="95"/>
        <v>2187.9439708413001</v>
      </c>
      <c r="Q239" s="2">
        <f t="shared" si="78"/>
        <v>4.4799079596976377E-2</v>
      </c>
      <c r="T239" s="3" t="str">
        <f t="shared" si="87"/>
        <v>Europe</v>
      </c>
      <c r="U239" s="3" t="str">
        <f t="shared" si="96"/>
        <v>Student Housing</v>
      </c>
      <c r="V239" s="19">
        <f t="shared" si="97"/>
        <v>-2114.1649048625791</v>
      </c>
      <c r="W239" s="19">
        <f t="shared" si="105"/>
        <v>103</v>
      </c>
      <c r="X239" s="19">
        <f t="shared" si="105"/>
        <v>106.09</v>
      </c>
      <c r="Y239" s="19">
        <f t="shared" si="98"/>
        <v>2679.4810206855786</v>
      </c>
      <c r="Z239" s="2">
        <f t="shared" si="79"/>
        <v>0.11436074492981363</v>
      </c>
      <c r="AC239" s="33">
        <f t="shared" si="102"/>
        <v>43</v>
      </c>
      <c r="AD239" s="3" t="str">
        <f t="shared" si="88"/>
        <v>Europe</v>
      </c>
      <c r="AE239" s="3" t="str">
        <f t="shared" si="99"/>
        <v>Student Housing</v>
      </c>
      <c r="AF239" s="19">
        <f t="shared" si="100"/>
        <v>-2114.1649048625791</v>
      </c>
      <c r="AG239" s="19">
        <f t="shared" si="106"/>
        <v>103</v>
      </c>
      <c r="AH239" s="19">
        <f t="shared" si="106"/>
        <v>106.09</v>
      </c>
      <c r="AI239" s="19">
        <f t="shared" si="101"/>
        <v>2407.7327362579276</v>
      </c>
      <c r="AJ239" s="2">
        <f t="shared" si="80"/>
        <v>7.7050861612421029E-2</v>
      </c>
    </row>
    <row r="240" spans="1:36" x14ac:dyDescent="0.25">
      <c r="A240" s="33">
        <f t="shared" si="89"/>
        <v>44</v>
      </c>
      <c r="B240" s="3" t="str">
        <f t="shared" si="85"/>
        <v>Europe</v>
      </c>
      <c r="C240" s="3" t="str">
        <f t="shared" si="90"/>
        <v>Life Science</v>
      </c>
      <c r="D240" s="19">
        <f t="shared" si="91"/>
        <v>-2272.7272727272725</v>
      </c>
      <c r="E240" s="19">
        <f t="shared" si="103"/>
        <v>102</v>
      </c>
      <c r="F240" s="19">
        <f t="shared" si="103"/>
        <v>104.04</v>
      </c>
      <c r="G240" s="19">
        <f t="shared" si="92"/>
        <v>2517.9571636363635</v>
      </c>
      <c r="H240" s="2">
        <f t="shared" si="77"/>
        <v>6.4879999998692872E-2</v>
      </c>
      <c r="K240" s="3" t="str">
        <f t="shared" si="86"/>
        <v>Europe</v>
      </c>
      <c r="L240" s="3" t="str">
        <f t="shared" si="93"/>
        <v>Life Science</v>
      </c>
      <c r="M240" s="19">
        <f t="shared" si="94"/>
        <v>-2272.7272727272725</v>
      </c>
      <c r="N240" s="19">
        <f t="shared" si="104"/>
        <v>102</v>
      </c>
      <c r="O240" s="19">
        <f t="shared" si="104"/>
        <v>104.04</v>
      </c>
      <c r="P240" s="19">
        <f t="shared" si="95"/>
        <v>2271.8514122448983</v>
      </c>
      <c r="Q240" s="2">
        <f t="shared" si="78"/>
        <v>3.0542244164810217E-2</v>
      </c>
      <c r="T240" s="3" t="str">
        <f t="shared" si="87"/>
        <v>Europe</v>
      </c>
      <c r="U240" s="3" t="str">
        <f t="shared" si="96"/>
        <v>Life Science</v>
      </c>
      <c r="V240" s="19">
        <f t="shared" si="97"/>
        <v>-2272.7272727272725</v>
      </c>
      <c r="W240" s="19">
        <f t="shared" si="105"/>
        <v>102</v>
      </c>
      <c r="X240" s="19">
        <f t="shared" si="105"/>
        <v>104.04</v>
      </c>
      <c r="Y240" s="19">
        <f t="shared" si="98"/>
        <v>2827.1669538461538</v>
      </c>
      <c r="Z240" s="2">
        <f t="shared" si="79"/>
        <v>0.10502975510136547</v>
      </c>
      <c r="AC240" s="33">
        <f t="shared" si="102"/>
        <v>44</v>
      </c>
      <c r="AD240" s="3" t="str">
        <f t="shared" si="88"/>
        <v>Europe</v>
      </c>
      <c r="AE240" s="3" t="str">
        <f t="shared" si="99"/>
        <v>Life Science</v>
      </c>
      <c r="AF240" s="19">
        <f t="shared" si="100"/>
        <v>-2272.7272727272725</v>
      </c>
      <c r="AG240" s="19">
        <f t="shared" si="106"/>
        <v>102</v>
      </c>
      <c r="AH240" s="19">
        <f t="shared" si="106"/>
        <v>104.04</v>
      </c>
      <c r="AI240" s="19">
        <f t="shared" si="101"/>
        <v>2517.9571636363635</v>
      </c>
      <c r="AJ240" s="2">
        <f t="shared" si="80"/>
        <v>6.4879999998692872E-2</v>
      </c>
    </row>
    <row r="241" spans="1:36" x14ac:dyDescent="0.25">
      <c r="A241" s="33">
        <f t="shared" si="89"/>
        <v>45</v>
      </c>
      <c r="B241" s="3" t="str">
        <f t="shared" si="85"/>
        <v>Europe</v>
      </c>
      <c r="C241" s="3" t="str">
        <f t="shared" si="90"/>
        <v>Self Storage</v>
      </c>
      <c r="D241" s="19">
        <f t="shared" si="91"/>
        <v>-2314.8148148148148</v>
      </c>
      <c r="E241" s="19">
        <f t="shared" si="103"/>
        <v>102</v>
      </c>
      <c r="F241" s="19">
        <f t="shared" si="103"/>
        <v>104.04</v>
      </c>
      <c r="G241" s="19">
        <f t="shared" si="92"/>
        <v>2633.6789146919427</v>
      </c>
      <c r="H241" s="2">
        <f t="shared" si="77"/>
        <v>7.3401634125956461E-2</v>
      </c>
      <c r="K241" s="3" t="str">
        <f t="shared" si="86"/>
        <v>Europe</v>
      </c>
      <c r="L241" s="3" t="str">
        <f t="shared" si="93"/>
        <v>Self Storage</v>
      </c>
      <c r="M241" s="19">
        <f t="shared" si="94"/>
        <v>-2314.8148148148148</v>
      </c>
      <c r="N241" s="19">
        <f t="shared" si="104"/>
        <v>102</v>
      </c>
      <c r="O241" s="19">
        <f t="shared" si="104"/>
        <v>104.04</v>
      </c>
      <c r="P241" s="19">
        <f t="shared" si="95"/>
        <v>2319.1098796680499</v>
      </c>
      <c r="Q241" s="2">
        <f t="shared" si="78"/>
        <v>3.071154371429663E-2</v>
      </c>
      <c r="T241" s="3" t="str">
        <f t="shared" si="87"/>
        <v>Europe</v>
      </c>
      <c r="U241" s="3" t="str">
        <f t="shared" si="96"/>
        <v>Self Storage</v>
      </c>
      <c r="V241" s="19">
        <f t="shared" si="97"/>
        <v>-2314.8148148148148</v>
      </c>
      <c r="W241" s="19">
        <f t="shared" si="105"/>
        <v>102</v>
      </c>
      <c r="X241" s="19">
        <f t="shared" si="105"/>
        <v>104.04</v>
      </c>
      <c r="Y241" s="19">
        <f t="shared" si="98"/>
        <v>2898.2902146596853</v>
      </c>
      <c r="Z241" s="2">
        <f t="shared" si="79"/>
        <v>0.10678544287496816</v>
      </c>
      <c r="AC241" s="33">
        <f t="shared" si="102"/>
        <v>45</v>
      </c>
      <c r="AD241" s="3" t="str">
        <f t="shared" si="88"/>
        <v>Europe</v>
      </c>
      <c r="AE241" s="3" t="str">
        <f t="shared" si="99"/>
        <v>Self Storage</v>
      </c>
      <c r="AF241" s="19">
        <f t="shared" si="100"/>
        <v>-2314.8148148148148</v>
      </c>
      <c r="AG241" s="19">
        <f t="shared" si="106"/>
        <v>102</v>
      </c>
      <c r="AH241" s="19">
        <f t="shared" si="106"/>
        <v>104.04</v>
      </c>
      <c r="AI241" s="19">
        <f t="shared" si="101"/>
        <v>2575.1826666666666</v>
      </c>
      <c r="AJ241" s="2">
        <f t="shared" si="80"/>
        <v>6.5726999660198571E-2</v>
      </c>
    </row>
    <row r="242" spans="1:36" x14ac:dyDescent="0.25">
      <c r="A242" s="33">
        <f t="shared" si="89"/>
        <v>46</v>
      </c>
      <c r="B242" s="3" t="str">
        <f t="shared" si="85"/>
        <v>Europe</v>
      </c>
      <c r="C242" s="3" t="str">
        <f t="shared" si="90"/>
        <v>Healthcare</v>
      </c>
      <c r="D242" s="19">
        <f t="shared" si="91"/>
        <v>-1841.959845275373</v>
      </c>
      <c r="E242" s="19">
        <f t="shared" si="103"/>
        <v>101.49999999999999</v>
      </c>
      <c r="F242" s="19">
        <f t="shared" si="103"/>
        <v>103.02249999999998</v>
      </c>
      <c r="G242" s="19">
        <f t="shared" si="92"/>
        <v>2030.665415322803</v>
      </c>
      <c r="H242" s="2">
        <f t="shared" si="77"/>
        <v>7.0104349999653426E-2</v>
      </c>
      <c r="K242" s="3" t="str">
        <f t="shared" si="86"/>
        <v>Europe</v>
      </c>
      <c r="L242" s="3" t="str">
        <f t="shared" si="93"/>
        <v>Healthcare</v>
      </c>
      <c r="M242" s="19">
        <f t="shared" si="94"/>
        <v>-1841.959845275373</v>
      </c>
      <c r="N242" s="19">
        <f t="shared" si="104"/>
        <v>101.49999999999999</v>
      </c>
      <c r="O242" s="19">
        <f t="shared" si="104"/>
        <v>103.02249999999998</v>
      </c>
      <c r="P242" s="19">
        <f t="shared" si="95"/>
        <v>1868.2351928719004</v>
      </c>
      <c r="Q242" s="2">
        <f t="shared" si="78"/>
        <v>4.2326841266896897E-2</v>
      </c>
      <c r="T242" s="3" t="str">
        <f t="shared" si="87"/>
        <v>Europe</v>
      </c>
      <c r="U242" s="3" t="str">
        <f t="shared" si="96"/>
        <v>Healthcare</v>
      </c>
      <c r="V242" s="19">
        <f t="shared" si="97"/>
        <v>-1841.959845275373</v>
      </c>
      <c r="W242" s="19">
        <f t="shared" si="105"/>
        <v>101.49999999999999</v>
      </c>
      <c r="X242" s="19">
        <f t="shared" si="105"/>
        <v>103.02249999999998</v>
      </c>
      <c r="Y242" s="19">
        <f t="shared" si="98"/>
        <v>2226.0496289384246</v>
      </c>
      <c r="Z242" s="2">
        <f t="shared" si="79"/>
        <v>0.10165478982637643</v>
      </c>
      <c r="AC242" s="33">
        <f t="shared" si="102"/>
        <v>46</v>
      </c>
      <c r="AD242" s="3" t="str">
        <f t="shared" si="88"/>
        <v>Europe</v>
      </c>
      <c r="AE242" s="3" t="str">
        <f t="shared" si="99"/>
        <v>Healthcare</v>
      </c>
      <c r="AF242" s="19">
        <f t="shared" si="100"/>
        <v>-1841.959845275373</v>
      </c>
      <c r="AG242" s="19">
        <f t="shared" si="106"/>
        <v>101.49999999999999</v>
      </c>
      <c r="AH242" s="19">
        <f t="shared" si="106"/>
        <v>103.02249999999998</v>
      </c>
      <c r="AI242" s="19">
        <f t="shared" si="101"/>
        <v>2030.665415322803</v>
      </c>
      <c r="AJ242" s="2">
        <f t="shared" si="80"/>
        <v>7.0104349999653426E-2</v>
      </c>
    </row>
    <row r="243" spans="1:36" x14ac:dyDescent="0.25">
      <c r="A243" s="33">
        <f t="shared" si="89"/>
        <v>47</v>
      </c>
      <c r="B243" s="3" t="str">
        <f t="shared" si="85"/>
        <v>Europe</v>
      </c>
      <c r="C243" s="3" t="str">
        <f t="shared" si="90"/>
        <v>Data Center</v>
      </c>
      <c r="D243" s="19">
        <f t="shared" si="91"/>
        <v>-1972.386587771203</v>
      </c>
      <c r="E243" s="19">
        <f t="shared" si="103"/>
        <v>103</v>
      </c>
      <c r="F243" s="19">
        <f t="shared" si="103"/>
        <v>106.09</v>
      </c>
      <c r="G243" s="19">
        <f t="shared" si="92"/>
        <v>2376.3411647302905</v>
      </c>
      <c r="H243" s="2">
        <f t="shared" si="77"/>
        <v>9.8889086697399708E-2</v>
      </c>
      <c r="K243" s="3" t="str">
        <f t="shared" si="86"/>
        <v>Europe</v>
      </c>
      <c r="L243" s="3" t="str">
        <f t="shared" si="93"/>
        <v>Data Center</v>
      </c>
      <c r="M243" s="19">
        <f t="shared" si="94"/>
        <v>-1972.386587771203</v>
      </c>
      <c r="N243" s="19">
        <f t="shared" si="104"/>
        <v>103</v>
      </c>
      <c r="O243" s="19">
        <f t="shared" si="104"/>
        <v>106.09</v>
      </c>
      <c r="P243" s="19">
        <f t="shared" si="95"/>
        <v>2071.0805994614007</v>
      </c>
      <c r="Q243" s="2">
        <f t="shared" si="78"/>
        <v>5.2051647870192674E-2</v>
      </c>
      <c r="T243" s="3" t="str">
        <f t="shared" si="87"/>
        <v>Europe</v>
      </c>
      <c r="U243" s="3" t="str">
        <f t="shared" si="96"/>
        <v>Data Center</v>
      </c>
      <c r="V243" s="19">
        <f t="shared" si="97"/>
        <v>-1972.386587771203</v>
      </c>
      <c r="W243" s="19">
        <f t="shared" si="105"/>
        <v>103</v>
      </c>
      <c r="X243" s="19">
        <f t="shared" si="105"/>
        <v>106.09</v>
      </c>
      <c r="Y243" s="19">
        <f t="shared" si="98"/>
        <v>2500.3602273522974</v>
      </c>
      <c r="Z243" s="2">
        <f t="shared" si="79"/>
        <v>0.11679013342380729</v>
      </c>
      <c r="AC243" s="33">
        <f t="shared" si="102"/>
        <v>47</v>
      </c>
      <c r="AD243" s="3" t="str">
        <f t="shared" si="88"/>
        <v>Europe</v>
      </c>
      <c r="AE243" s="3" t="str">
        <f t="shared" si="99"/>
        <v>Data Center</v>
      </c>
      <c r="AF243" s="19">
        <f t="shared" si="100"/>
        <v>-1972.386587771203</v>
      </c>
      <c r="AG243" s="19">
        <f t="shared" si="106"/>
        <v>103</v>
      </c>
      <c r="AH243" s="19">
        <f t="shared" si="106"/>
        <v>106.09</v>
      </c>
      <c r="AI243" s="19">
        <f t="shared" si="101"/>
        <v>2264.5527788954632</v>
      </c>
      <c r="AJ243" s="2">
        <f t="shared" si="80"/>
        <v>8.2220999999993882E-2</v>
      </c>
    </row>
    <row r="244" spans="1:36" x14ac:dyDescent="0.25">
      <c r="A244" s="33">
        <f t="shared" si="89"/>
        <v>48</v>
      </c>
      <c r="B244" s="3" t="str">
        <f t="shared" si="85"/>
        <v>UK</v>
      </c>
      <c r="C244" s="3" t="str">
        <f t="shared" si="90"/>
        <v>Net Lease</v>
      </c>
      <c r="D244" s="19">
        <f t="shared" si="91"/>
        <v>-1586.0428231562253</v>
      </c>
      <c r="E244" s="19">
        <f t="shared" si="103"/>
        <v>102.49999999999999</v>
      </c>
      <c r="F244" s="19">
        <f t="shared" si="103"/>
        <v>104.54999999999998</v>
      </c>
      <c r="G244" s="19">
        <f t="shared" si="92"/>
        <v>1771.6058711943795</v>
      </c>
      <c r="H244" s="2">
        <f t="shared" si="77"/>
        <v>8.1169961480693997E-2</v>
      </c>
      <c r="K244" s="3" t="str">
        <f t="shared" si="86"/>
        <v>UK</v>
      </c>
      <c r="L244" s="3" t="str">
        <f t="shared" si="93"/>
        <v>Net Lease</v>
      </c>
      <c r="M244" s="19">
        <f t="shared" si="94"/>
        <v>-1586.0428231562253</v>
      </c>
      <c r="N244" s="19">
        <f t="shared" si="104"/>
        <v>102.49999999999999</v>
      </c>
      <c r="O244" s="19">
        <f t="shared" si="104"/>
        <v>104.54999999999998</v>
      </c>
      <c r="P244" s="19">
        <f t="shared" si="95"/>
        <v>1673.7387222630418</v>
      </c>
      <c r="Q244" s="2">
        <f t="shared" si="78"/>
        <v>6.213078771944458E-2</v>
      </c>
      <c r="T244" s="3" t="str">
        <f t="shared" si="87"/>
        <v>UK</v>
      </c>
      <c r="U244" s="3" t="str">
        <f t="shared" si="96"/>
        <v>Net Lease</v>
      </c>
      <c r="V244" s="19">
        <f t="shared" si="97"/>
        <v>-1586.0428231562253</v>
      </c>
      <c r="W244" s="19">
        <f t="shared" si="105"/>
        <v>102.49999999999999</v>
      </c>
      <c r="X244" s="19">
        <f t="shared" si="105"/>
        <v>104.54999999999998</v>
      </c>
      <c r="Y244" s="19">
        <f t="shared" si="98"/>
        <v>1943.6952635658915</v>
      </c>
      <c r="Z244" s="2">
        <f t="shared" si="79"/>
        <v>0.11304977861767362</v>
      </c>
      <c r="AC244" s="33">
        <f t="shared" si="102"/>
        <v>48</v>
      </c>
      <c r="AD244" s="3" t="str">
        <f t="shared" si="88"/>
        <v>UK</v>
      </c>
      <c r="AE244" s="3" t="str">
        <f t="shared" si="99"/>
        <v>Net Lease</v>
      </c>
      <c r="AF244" s="19">
        <f t="shared" si="100"/>
        <v>-1586.0428231562253</v>
      </c>
      <c r="AG244" s="19">
        <f t="shared" si="106"/>
        <v>102.49999999999999</v>
      </c>
      <c r="AH244" s="19">
        <f t="shared" si="106"/>
        <v>104.54999999999998</v>
      </c>
      <c r="AI244" s="19">
        <f t="shared" si="101"/>
        <v>1798.0129270420302</v>
      </c>
      <c r="AJ244" s="2">
        <f t="shared" si="80"/>
        <v>8.6189294477860612E-2</v>
      </c>
    </row>
    <row r="245" spans="1:36" x14ac:dyDescent="0.25">
      <c r="A245" s="33">
        <f t="shared" si="89"/>
        <v>49</v>
      </c>
      <c r="B245" s="3" t="str">
        <f t="shared" si="85"/>
        <v>Europe</v>
      </c>
      <c r="C245" s="3">
        <f t="shared" si="90"/>
        <v>0</v>
      </c>
      <c r="D245" s="19" t="e">
        <f t="shared" si="91"/>
        <v>#DIV/0!</v>
      </c>
      <c r="E245" s="19">
        <f t="shared" si="103"/>
        <v>100</v>
      </c>
      <c r="F245" s="19">
        <f t="shared" si="103"/>
        <v>100</v>
      </c>
      <c r="G245" s="19" t="e">
        <f t="shared" si="92"/>
        <v>#DIV/0!</v>
      </c>
      <c r="H245" s="2" t="e">
        <f t="shared" si="77"/>
        <v>#VALUE!</v>
      </c>
      <c r="K245" s="3" t="str">
        <f t="shared" si="86"/>
        <v>Europe</v>
      </c>
      <c r="L245" s="3">
        <f t="shared" si="93"/>
        <v>0</v>
      </c>
      <c r="M245" s="19" t="e">
        <f t="shared" si="94"/>
        <v>#DIV/0!</v>
      </c>
      <c r="N245" s="19">
        <f t="shared" si="104"/>
        <v>100</v>
      </c>
      <c r="O245" s="19">
        <f t="shared" si="104"/>
        <v>100</v>
      </c>
      <c r="P245" s="19">
        <f t="shared" si="95"/>
        <v>20100</v>
      </c>
      <c r="Q245" s="2" t="e">
        <f t="shared" si="78"/>
        <v>#VALUE!</v>
      </c>
      <c r="T245" s="3" t="str">
        <f t="shared" si="87"/>
        <v>Europe</v>
      </c>
      <c r="U245" s="3">
        <f t="shared" si="96"/>
        <v>0</v>
      </c>
      <c r="V245" s="19" t="e">
        <f t="shared" si="97"/>
        <v>#DIV/0!</v>
      </c>
      <c r="W245" s="19">
        <f t="shared" si="105"/>
        <v>100</v>
      </c>
      <c r="X245" s="19">
        <f t="shared" si="105"/>
        <v>100</v>
      </c>
      <c r="Y245" s="19">
        <f t="shared" si="98"/>
        <v>-19900</v>
      </c>
      <c r="Z245" s="2" t="e">
        <f t="shared" si="79"/>
        <v>#VALUE!</v>
      </c>
      <c r="AC245" s="33">
        <f t="shared" si="102"/>
        <v>49</v>
      </c>
      <c r="AD245" s="3" t="str">
        <f t="shared" si="88"/>
        <v>Europe</v>
      </c>
      <c r="AE245" s="3">
        <f t="shared" si="99"/>
        <v>0</v>
      </c>
      <c r="AF245" s="19" t="e">
        <f t="shared" si="100"/>
        <v>#DIV/0!</v>
      </c>
      <c r="AG245" s="19">
        <f t="shared" si="106"/>
        <v>100</v>
      </c>
      <c r="AH245" s="19">
        <f t="shared" si="106"/>
        <v>100</v>
      </c>
      <c r="AI245" s="19" t="e">
        <f t="shared" si="101"/>
        <v>#DIV/0!</v>
      </c>
      <c r="AJ245" s="2" t="e">
        <f t="shared" si="80"/>
        <v>#VALUE!</v>
      </c>
    </row>
    <row r="246" spans="1:36" x14ac:dyDescent="0.25">
      <c r="A246" s="33">
        <f t="shared" si="89"/>
        <v>50</v>
      </c>
      <c r="B246" s="3" t="str">
        <f t="shared" si="85"/>
        <v>Europe</v>
      </c>
      <c r="C246" s="3">
        <f t="shared" si="90"/>
        <v>0</v>
      </c>
      <c r="D246" s="19" t="e">
        <f t="shared" si="91"/>
        <v>#DIV/0!</v>
      </c>
      <c r="E246" s="19">
        <f t="shared" si="103"/>
        <v>100</v>
      </c>
      <c r="F246" s="19">
        <f t="shared" si="103"/>
        <v>100</v>
      </c>
      <c r="G246" s="19" t="e">
        <f t="shared" si="92"/>
        <v>#DIV/0!</v>
      </c>
      <c r="H246" s="2" t="e">
        <f t="shared" si="77"/>
        <v>#VALUE!</v>
      </c>
      <c r="K246" s="3" t="str">
        <f t="shared" si="86"/>
        <v>Europe</v>
      </c>
      <c r="L246" s="3">
        <f t="shared" si="93"/>
        <v>0</v>
      </c>
      <c r="M246" s="19" t="e">
        <f t="shared" si="94"/>
        <v>#DIV/0!</v>
      </c>
      <c r="N246" s="19">
        <f t="shared" si="104"/>
        <v>100</v>
      </c>
      <c r="O246" s="19">
        <f t="shared" si="104"/>
        <v>100</v>
      </c>
      <c r="P246" s="19">
        <f t="shared" si="95"/>
        <v>20100</v>
      </c>
      <c r="Q246" s="2" t="e">
        <f t="shared" si="78"/>
        <v>#VALUE!</v>
      </c>
      <c r="T246" s="3" t="str">
        <f t="shared" si="87"/>
        <v>Europe</v>
      </c>
      <c r="U246" s="3">
        <f t="shared" si="96"/>
        <v>0</v>
      </c>
      <c r="V246" s="19" t="e">
        <f t="shared" si="97"/>
        <v>#DIV/0!</v>
      </c>
      <c r="W246" s="19">
        <f t="shared" si="105"/>
        <v>100</v>
      </c>
      <c r="X246" s="19">
        <f t="shared" si="105"/>
        <v>100</v>
      </c>
      <c r="Y246" s="19">
        <f t="shared" si="98"/>
        <v>-19900</v>
      </c>
      <c r="Z246" s="2" t="e">
        <f t="shared" si="79"/>
        <v>#VALUE!</v>
      </c>
      <c r="AC246" s="33">
        <f t="shared" si="102"/>
        <v>50</v>
      </c>
      <c r="AD246" s="3" t="str">
        <f t="shared" si="88"/>
        <v>Europe</v>
      </c>
      <c r="AE246" s="3">
        <f t="shared" si="99"/>
        <v>0</v>
      </c>
      <c r="AF246" s="19" t="e">
        <f t="shared" si="100"/>
        <v>#DIV/0!</v>
      </c>
      <c r="AG246" s="19">
        <f t="shared" si="106"/>
        <v>100</v>
      </c>
      <c r="AH246" s="19">
        <f t="shared" si="106"/>
        <v>100</v>
      </c>
      <c r="AI246" s="19" t="e">
        <f t="shared" si="101"/>
        <v>#DIV/0!</v>
      </c>
      <c r="AJ246" s="2" t="e">
        <f t="shared" si="80"/>
        <v>#VALUE!</v>
      </c>
    </row>
    <row r="247" spans="1:36" x14ac:dyDescent="0.25">
      <c r="A247" s="33">
        <f t="shared" si="89"/>
        <v>51</v>
      </c>
      <c r="B247" s="3" t="str">
        <f t="shared" si="85"/>
        <v>Europe</v>
      </c>
      <c r="C247" s="3">
        <f t="shared" si="90"/>
        <v>0</v>
      </c>
      <c r="D247" s="19" t="e">
        <f t="shared" si="91"/>
        <v>#DIV/0!</v>
      </c>
      <c r="E247" s="19">
        <f t="shared" si="103"/>
        <v>100</v>
      </c>
      <c r="F247" s="19">
        <f t="shared" si="103"/>
        <v>100</v>
      </c>
      <c r="G247" s="19" t="e">
        <f t="shared" si="92"/>
        <v>#DIV/0!</v>
      </c>
      <c r="H247" s="2" t="e">
        <f t="shared" si="77"/>
        <v>#VALUE!</v>
      </c>
      <c r="K247" s="3" t="str">
        <f t="shared" si="86"/>
        <v>Europe</v>
      </c>
      <c r="L247" s="3">
        <f t="shared" si="93"/>
        <v>0</v>
      </c>
      <c r="M247" s="19" t="e">
        <f t="shared" si="94"/>
        <v>#DIV/0!</v>
      </c>
      <c r="N247" s="19">
        <f t="shared" si="104"/>
        <v>100</v>
      </c>
      <c r="O247" s="19">
        <f t="shared" si="104"/>
        <v>100</v>
      </c>
      <c r="P247" s="19">
        <f t="shared" si="95"/>
        <v>20100</v>
      </c>
      <c r="Q247" s="2" t="e">
        <f t="shared" si="78"/>
        <v>#VALUE!</v>
      </c>
      <c r="T247" s="3" t="str">
        <f t="shared" si="87"/>
        <v>Europe</v>
      </c>
      <c r="U247" s="3">
        <f t="shared" si="96"/>
        <v>0</v>
      </c>
      <c r="V247" s="19" t="e">
        <f t="shared" si="97"/>
        <v>#DIV/0!</v>
      </c>
      <c r="W247" s="19">
        <f t="shared" si="105"/>
        <v>100</v>
      </c>
      <c r="X247" s="19">
        <f t="shared" si="105"/>
        <v>100</v>
      </c>
      <c r="Y247" s="19">
        <f t="shared" si="98"/>
        <v>-19900</v>
      </c>
      <c r="Z247" s="2" t="e">
        <f t="shared" si="79"/>
        <v>#VALUE!</v>
      </c>
      <c r="AC247" s="33">
        <f t="shared" si="102"/>
        <v>51</v>
      </c>
      <c r="AD247" s="3" t="str">
        <f t="shared" si="88"/>
        <v>Europe</v>
      </c>
      <c r="AE247" s="3">
        <f t="shared" si="99"/>
        <v>0</v>
      </c>
      <c r="AF247" s="19" t="e">
        <f t="shared" si="100"/>
        <v>#DIV/0!</v>
      </c>
      <c r="AG247" s="19">
        <f t="shared" si="106"/>
        <v>100</v>
      </c>
      <c r="AH247" s="19">
        <f t="shared" si="106"/>
        <v>100</v>
      </c>
      <c r="AI247" s="19" t="e">
        <f t="shared" si="101"/>
        <v>#DIV/0!</v>
      </c>
      <c r="AJ247" s="2" t="e">
        <f t="shared" si="80"/>
        <v>#VALUE!</v>
      </c>
    </row>
    <row r="248" spans="1:36" x14ac:dyDescent="0.25">
      <c r="A248" s="33">
        <f t="shared" si="89"/>
        <v>52</v>
      </c>
      <c r="B248" s="3" t="str">
        <f t="shared" si="85"/>
        <v>Europe</v>
      </c>
      <c r="C248" s="3">
        <f t="shared" si="90"/>
        <v>0</v>
      </c>
      <c r="D248" s="19" t="e">
        <f t="shared" si="91"/>
        <v>#DIV/0!</v>
      </c>
      <c r="E248" s="19">
        <f t="shared" si="103"/>
        <v>100</v>
      </c>
      <c r="F248" s="19">
        <f t="shared" si="103"/>
        <v>100</v>
      </c>
      <c r="G248" s="19" t="e">
        <f t="shared" si="92"/>
        <v>#DIV/0!</v>
      </c>
      <c r="H248" s="2" t="e">
        <f t="shared" si="77"/>
        <v>#VALUE!</v>
      </c>
      <c r="K248" s="3" t="str">
        <f t="shared" si="86"/>
        <v>Europe</v>
      </c>
      <c r="L248" s="3">
        <f t="shared" si="93"/>
        <v>0</v>
      </c>
      <c r="M248" s="19" t="e">
        <f t="shared" si="94"/>
        <v>#DIV/0!</v>
      </c>
      <c r="N248" s="19">
        <f t="shared" si="104"/>
        <v>100</v>
      </c>
      <c r="O248" s="19">
        <f t="shared" si="104"/>
        <v>100</v>
      </c>
      <c r="P248" s="19">
        <f t="shared" si="95"/>
        <v>20100</v>
      </c>
      <c r="Q248" s="2" t="e">
        <f t="shared" si="78"/>
        <v>#VALUE!</v>
      </c>
      <c r="T248" s="3" t="str">
        <f t="shared" si="87"/>
        <v>Europe</v>
      </c>
      <c r="U248" s="3">
        <f t="shared" si="96"/>
        <v>0</v>
      </c>
      <c r="V248" s="19" t="e">
        <f t="shared" si="97"/>
        <v>#DIV/0!</v>
      </c>
      <c r="W248" s="19">
        <f t="shared" si="105"/>
        <v>100</v>
      </c>
      <c r="X248" s="19">
        <f t="shared" si="105"/>
        <v>100</v>
      </c>
      <c r="Y248" s="19">
        <f t="shared" si="98"/>
        <v>-19900</v>
      </c>
      <c r="Z248" s="2" t="e">
        <f t="shared" si="79"/>
        <v>#VALUE!</v>
      </c>
      <c r="AC248" s="33">
        <f t="shared" si="102"/>
        <v>52</v>
      </c>
      <c r="AD248" s="3" t="str">
        <f t="shared" si="88"/>
        <v>Europe</v>
      </c>
      <c r="AE248" s="3">
        <f t="shared" si="99"/>
        <v>0</v>
      </c>
      <c r="AF248" s="19" t="e">
        <f t="shared" si="100"/>
        <v>#DIV/0!</v>
      </c>
      <c r="AG248" s="19">
        <f t="shared" si="106"/>
        <v>100</v>
      </c>
      <c r="AH248" s="19">
        <f t="shared" si="106"/>
        <v>100</v>
      </c>
      <c r="AI248" s="19" t="e">
        <f t="shared" si="101"/>
        <v>#DIV/0!</v>
      </c>
      <c r="AJ248" s="2" t="e">
        <f t="shared" si="80"/>
        <v>#VALUE!</v>
      </c>
    </row>
    <row r="249" spans="1:36" x14ac:dyDescent="0.25">
      <c r="A249" s="33">
        <f t="shared" si="89"/>
        <v>53</v>
      </c>
      <c r="B249" s="3" t="str">
        <f t="shared" si="85"/>
        <v>Europe</v>
      </c>
      <c r="C249" s="3">
        <f t="shared" si="90"/>
        <v>0</v>
      </c>
      <c r="D249" s="19" t="e">
        <f t="shared" si="91"/>
        <v>#DIV/0!</v>
      </c>
      <c r="E249" s="19">
        <f t="shared" si="103"/>
        <v>100</v>
      </c>
      <c r="F249" s="19">
        <f t="shared" si="103"/>
        <v>100</v>
      </c>
      <c r="G249" s="19" t="e">
        <f t="shared" si="92"/>
        <v>#DIV/0!</v>
      </c>
      <c r="H249" s="2" t="e">
        <f t="shared" si="77"/>
        <v>#VALUE!</v>
      </c>
      <c r="K249" s="3" t="str">
        <f t="shared" si="86"/>
        <v>Europe</v>
      </c>
      <c r="L249" s="3">
        <f t="shared" si="93"/>
        <v>0</v>
      </c>
      <c r="M249" s="19" t="e">
        <f t="shared" si="94"/>
        <v>#DIV/0!</v>
      </c>
      <c r="N249" s="19">
        <f t="shared" si="104"/>
        <v>100</v>
      </c>
      <c r="O249" s="19">
        <f t="shared" si="104"/>
        <v>100</v>
      </c>
      <c r="P249" s="19">
        <f t="shared" si="95"/>
        <v>20100</v>
      </c>
      <c r="Q249" s="2" t="e">
        <f t="shared" si="78"/>
        <v>#VALUE!</v>
      </c>
      <c r="T249" s="3" t="str">
        <f t="shared" si="87"/>
        <v>Europe</v>
      </c>
      <c r="U249" s="3">
        <f t="shared" si="96"/>
        <v>0</v>
      </c>
      <c r="V249" s="19" t="e">
        <f t="shared" si="97"/>
        <v>#DIV/0!</v>
      </c>
      <c r="W249" s="19">
        <f t="shared" si="105"/>
        <v>100</v>
      </c>
      <c r="X249" s="19">
        <f t="shared" si="105"/>
        <v>100</v>
      </c>
      <c r="Y249" s="19">
        <f t="shared" si="98"/>
        <v>-19900</v>
      </c>
      <c r="Z249" s="2" t="e">
        <f t="shared" si="79"/>
        <v>#VALUE!</v>
      </c>
      <c r="AC249" s="33">
        <f t="shared" si="102"/>
        <v>53</v>
      </c>
      <c r="AD249" s="3" t="str">
        <f t="shared" si="88"/>
        <v>Europe</v>
      </c>
      <c r="AE249" s="3">
        <f t="shared" si="99"/>
        <v>0</v>
      </c>
      <c r="AF249" s="19" t="e">
        <f t="shared" si="100"/>
        <v>#DIV/0!</v>
      </c>
      <c r="AG249" s="19">
        <f t="shared" si="106"/>
        <v>100</v>
      </c>
      <c r="AH249" s="19">
        <f t="shared" si="106"/>
        <v>100</v>
      </c>
      <c r="AI249" s="19" t="e">
        <f t="shared" si="101"/>
        <v>#DIV/0!</v>
      </c>
      <c r="AJ249" s="2" t="e">
        <f t="shared" si="80"/>
        <v>#VALUE!</v>
      </c>
    </row>
    <row r="250" spans="1:36" x14ac:dyDescent="0.25">
      <c r="A250" s="33">
        <f t="shared" si="89"/>
        <v>54</v>
      </c>
      <c r="B250" s="3" t="str">
        <f t="shared" si="85"/>
        <v>Europe</v>
      </c>
      <c r="C250" s="3">
        <f t="shared" si="90"/>
        <v>0</v>
      </c>
      <c r="D250" s="19" t="e">
        <f t="shared" si="91"/>
        <v>#DIV/0!</v>
      </c>
      <c r="E250" s="19">
        <f t="shared" si="103"/>
        <v>100</v>
      </c>
      <c r="F250" s="19">
        <f t="shared" si="103"/>
        <v>100</v>
      </c>
      <c r="G250" s="19" t="e">
        <f t="shared" si="92"/>
        <v>#DIV/0!</v>
      </c>
      <c r="H250" s="2" t="e">
        <f t="shared" si="77"/>
        <v>#VALUE!</v>
      </c>
      <c r="K250" s="3" t="str">
        <f t="shared" si="86"/>
        <v>Europe</v>
      </c>
      <c r="L250" s="3">
        <f t="shared" si="93"/>
        <v>0</v>
      </c>
      <c r="M250" s="19" t="e">
        <f t="shared" si="94"/>
        <v>#DIV/0!</v>
      </c>
      <c r="N250" s="19">
        <f t="shared" si="104"/>
        <v>100</v>
      </c>
      <c r="O250" s="19">
        <f t="shared" si="104"/>
        <v>100</v>
      </c>
      <c r="P250" s="19">
        <f t="shared" si="95"/>
        <v>20100</v>
      </c>
      <c r="Q250" s="2" t="e">
        <f t="shared" si="78"/>
        <v>#VALUE!</v>
      </c>
      <c r="T250" s="3" t="str">
        <f t="shared" si="87"/>
        <v>Europe</v>
      </c>
      <c r="U250" s="3">
        <f t="shared" si="96"/>
        <v>0</v>
      </c>
      <c r="V250" s="19" t="e">
        <f t="shared" si="97"/>
        <v>#DIV/0!</v>
      </c>
      <c r="W250" s="19">
        <f t="shared" si="105"/>
        <v>100</v>
      </c>
      <c r="X250" s="19">
        <f t="shared" si="105"/>
        <v>100</v>
      </c>
      <c r="Y250" s="19">
        <f t="shared" si="98"/>
        <v>-19900</v>
      </c>
      <c r="Z250" s="2" t="e">
        <f t="shared" si="79"/>
        <v>#VALUE!</v>
      </c>
      <c r="AC250" s="33">
        <f t="shared" si="102"/>
        <v>54</v>
      </c>
      <c r="AD250" s="3" t="str">
        <f t="shared" si="88"/>
        <v>Europe</v>
      </c>
      <c r="AE250" s="3">
        <f t="shared" si="99"/>
        <v>0</v>
      </c>
      <c r="AF250" s="19" t="e">
        <f t="shared" si="100"/>
        <v>#DIV/0!</v>
      </c>
      <c r="AG250" s="19">
        <f t="shared" si="106"/>
        <v>100</v>
      </c>
      <c r="AH250" s="19">
        <f t="shared" si="106"/>
        <v>100</v>
      </c>
      <c r="AI250" s="19" t="e">
        <f t="shared" si="101"/>
        <v>#DIV/0!</v>
      </c>
      <c r="AJ250" s="2" t="e">
        <f t="shared" si="80"/>
        <v>#VALUE!</v>
      </c>
    </row>
    <row r="251" spans="1:36" x14ac:dyDescent="0.25">
      <c r="A251" s="33">
        <f t="shared" si="89"/>
        <v>55</v>
      </c>
      <c r="B251" s="3" t="str">
        <f t="shared" si="85"/>
        <v>Europe</v>
      </c>
      <c r="C251" s="3">
        <f t="shared" si="90"/>
        <v>0</v>
      </c>
      <c r="D251" s="19" t="e">
        <f t="shared" si="91"/>
        <v>#DIV/0!</v>
      </c>
      <c r="E251" s="19">
        <f t="shared" si="103"/>
        <v>100</v>
      </c>
      <c r="F251" s="19">
        <f t="shared" si="103"/>
        <v>100</v>
      </c>
      <c r="G251" s="19" t="e">
        <f t="shared" si="92"/>
        <v>#DIV/0!</v>
      </c>
      <c r="H251" s="2" t="e">
        <f t="shared" si="77"/>
        <v>#VALUE!</v>
      </c>
      <c r="K251" s="3" t="str">
        <f t="shared" si="86"/>
        <v>Europe</v>
      </c>
      <c r="L251" s="3">
        <f t="shared" si="93"/>
        <v>0</v>
      </c>
      <c r="M251" s="19" t="e">
        <f t="shared" si="94"/>
        <v>#DIV/0!</v>
      </c>
      <c r="N251" s="19">
        <f t="shared" si="104"/>
        <v>100</v>
      </c>
      <c r="O251" s="19">
        <f t="shared" si="104"/>
        <v>100</v>
      </c>
      <c r="P251" s="19">
        <f t="shared" si="95"/>
        <v>20100</v>
      </c>
      <c r="Q251" s="2" t="e">
        <f t="shared" si="78"/>
        <v>#VALUE!</v>
      </c>
      <c r="T251" s="3" t="str">
        <f t="shared" si="87"/>
        <v>Europe</v>
      </c>
      <c r="U251" s="3">
        <f t="shared" si="96"/>
        <v>0</v>
      </c>
      <c r="V251" s="19" t="e">
        <f t="shared" si="97"/>
        <v>#DIV/0!</v>
      </c>
      <c r="W251" s="19">
        <f t="shared" si="105"/>
        <v>100</v>
      </c>
      <c r="X251" s="19">
        <f t="shared" si="105"/>
        <v>100</v>
      </c>
      <c r="Y251" s="19">
        <f t="shared" si="98"/>
        <v>-19900</v>
      </c>
      <c r="Z251" s="2" t="e">
        <f t="shared" si="79"/>
        <v>#VALUE!</v>
      </c>
      <c r="AC251" s="33">
        <f t="shared" si="102"/>
        <v>55</v>
      </c>
      <c r="AD251" s="3" t="str">
        <f t="shared" si="88"/>
        <v>Europe</v>
      </c>
      <c r="AE251" s="3">
        <f t="shared" si="99"/>
        <v>0</v>
      </c>
      <c r="AF251" s="19" t="e">
        <f t="shared" si="100"/>
        <v>#DIV/0!</v>
      </c>
      <c r="AG251" s="19">
        <f t="shared" si="106"/>
        <v>100</v>
      </c>
      <c r="AH251" s="19">
        <f t="shared" si="106"/>
        <v>100</v>
      </c>
      <c r="AI251" s="19" t="e">
        <f t="shared" si="101"/>
        <v>#DIV/0!</v>
      </c>
      <c r="AJ251" s="2" t="e">
        <f t="shared" si="80"/>
        <v>#VALUE!</v>
      </c>
    </row>
    <row r="252" spans="1:36" x14ac:dyDescent="0.25">
      <c r="A252" s="33">
        <f t="shared" si="89"/>
        <v>56</v>
      </c>
      <c r="B252" s="3" t="str">
        <f t="shared" si="85"/>
        <v>Europe</v>
      </c>
      <c r="C252" s="3">
        <f t="shared" si="90"/>
        <v>0</v>
      </c>
      <c r="D252" s="19" t="e">
        <f t="shared" si="91"/>
        <v>#DIV/0!</v>
      </c>
      <c r="E252" s="19">
        <f t="shared" si="103"/>
        <v>100</v>
      </c>
      <c r="F252" s="19">
        <f t="shared" si="103"/>
        <v>100</v>
      </c>
      <c r="G252" s="19" t="e">
        <f t="shared" si="92"/>
        <v>#DIV/0!</v>
      </c>
      <c r="H252" s="2" t="e">
        <f t="shared" si="77"/>
        <v>#VALUE!</v>
      </c>
      <c r="K252" s="3" t="str">
        <f t="shared" si="86"/>
        <v>Europe</v>
      </c>
      <c r="L252" s="3">
        <f t="shared" si="93"/>
        <v>0</v>
      </c>
      <c r="M252" s="19" t="e">
        <f t="shared" si="94"/>
        <v>#DIV/0!</v>
      </c>
      <c r="N252" s="19">
        <f t="shared" si="104"/>
        <v>100</v>
      </c>
      <c r="O252" s="19">
        <f t="shared" si="104"/>
        <v>100</v>
      </c>
      <c r="P252" s="19">
        <f t="shared" si="95"/>
        <v>20100</v>
      </c>
      <c r="Q252" s="2" t="e">
        <f t="shared" si="78"/>
        <v>#VALUE!</v>
      </c>
      <c r="T252" s="3" t="str">
        <f t="shared" si="87"/>
        <v>Europe</v>
      </c>
      <c r="U252" s="3">
        <f t="shared" si="96"/>
        <v>0</v>
      </c>
      <c r="V252" s="19" t="e">
        <f t="shared" si="97"/>
        <v>#DIV/0!</v>
      </c>
      <c r="W252" s="19">
        <f t="shared" si="105"/>
        <v>100</v>
      </c>
      <c r="X252" s="19">
        <f t="shared" si="105"/>
        <v>100</v>
      </c>
      <c r="Y252" s="19">
        <f t="shared" si="98"/>
        <v>-19900</v>
      </c>
      <c r="Z252" s="2" t="e">
        <f t="shared" si="79"/>
        <v>#VALUE!</v>
      </c>
      <c r="AC252" s="33">
        <f t="shared" si="102"/>
        <v>56</v>
      </c>
      <c r="AD252" s="3" t="str">
        <f t="shared" si="88"/>
        <v>Europe</v>
      </c>
      <c r="AE252" s="3">
        <f t="shared" si="99"/>
        <v>0</v>
      </c>
      <c r="AF252" s="19" t="e">
        <f t="shared" si="100"/>
        <v>#DIV/0!</v>
      </c>
      <c r="AG252" s="19">
        <f t="shared" si="106"/>
        <v>100</v>
      </c>
      <c r="AH252" s="19">
        <f t="shared" si="106"/>
        <v>100</v>
      </c>
      <c r="AI252" s="19" t="e">
        <f t="shared" si="101"/>
        <v>#DIV/0!</v>
      </c>
      <c r="AJ252" s="2" t="e">
        <f t="shared" si="80"/>
        <v>#VALUE!</v>
      </c>
    </row>
    <row r="253" spans="1:36" x14ac:dyDescent="0.25">
      <c r="A253" s="33">
        <f t="shared" si="89"/>
        <v>57</v>
      </c>
      <c r="B253" s="3" t="str">
        <f t="shared" si="85"/>
        <v>Europe</v>
      </c>
      <c r="C253" s="3">
        <f t="shared" si="90"/>
        <v>0</v>
      </c>
      <c r="D253" s="19" t="e">
        <f t="shared" si="91"/>
        <v>#DIV/0!</v>
      </c>
      <c r="E253" s="19">
        <f t="shared" si="103"/>
        <v>100</v>
      </c>
      <c r="F253" s="19">
        <f t="shared" si="103"/>
        <v>100</v>
      </c>
      <c r="G253" s="19" t="e">
        <f t="shared" si="92"/>
        <v>#DIV/0!</v>
      </c>
      <c r="H253" s="2" t="e">
        <f t="shared" si="77"/>
        <v>#VALUE!</v>
      </c>
      <c r="K253" s="3" t="str">
        <f t="shared" si="86"/>
        <v>Europe</v>
      </c>
      <c r="L253" s="3">
        <f t="shared" si="93"/>
        <v>0</v>
      </c>
      <c r="M253" s="19" t="e">
        <f t="shared" si="94"/>
        <v>#DIV/0!</v>
      </c>
      <c r="N253" s="19">
        <f t="shared" si="104"/>
        <v>100</v>
      </c>
      <c r="O253" s="19">
        <f t="shared" si="104"/>
        <v>100</v>
      </c>
      <c r="P253" s="19">
        <f t="shared" si="95"/>
        <v>20100</v>
      </c>
      <c r="Q253" s="2" t="e">
        <f t="shared" si="78"/>
        <v>#VALUE!</v>
      </c>
      <c r="T253" s="3" t="str">
        <f t="shared" si="87"/>
        <v>Europe</v>
      </c>
      <c r="U253" s="3">
        <f t="shared" si="96"/>
        <v>0</v>
      </c>
      <c r="V253" s="19" t="e">
        <f t="shared" si="97"/>
        <v>#DIV/0!</v>
      </c>
      <c r="W253" s="19">
        <f t="shared" si="105"/>
        <v>100</v>
      </c>
      <c r="X253" s="19">
        <f t="shared" si="105"/>
        <v>100</v>
      </c>
      <c r="Y253" s="19">
        <f t="shared" si="98"/>
        <v>-19900</v>
      </c>
      <c r="Z253" s="2" t="e">
        <f t="shared" si="79"/>
        <v>#VALUE!</v>
      </c>
      <c r="AC253" s="33">
        <f t="shared" si="102"/>
        <v>57</v>
      </c>
      <c r="AD253" s="3" t="str">
        <f t="shared" si="88"/>
        <v>Europe</v>
      </c>
      <c r="AE253" s="3">
        <f t="shared" si="99"/>
        <v>0</v>
      </c>
      <c r="AF253" s="19" t="e">
        <f t="shared" si="100"/>
        <v>#DIV/0!</v>
      </c>
      <c r="AG253" s="19">
        <f t="shared" si="106"/>
        <v>100</v>
      </c>
      <c r="AH253" s="19">
        <f t="shared" si="106"/>
        <v>100</v>
      </c>
      <c r="AI253" s="19" t="e">
        <f t="shared" si="101"/>
        <v>#DIV/0!</v>
      </c>
      <c r="AJ253" s="2" t="e">
        <f t="shared" si="80"/>
        <v>#VALUE!</v>
      </c>
    </row>
    <row r="254" spans="1:36" x14ac:dyDescent="0.25">
      <c r="A254" s="33">
        <f t="shared" si="89"/>
        <v>58</v>
      </c>
      <c r="B254" s="3" t="str">
        <f t="shared" si="85"/>
        <v>Europe</v>
      </c>
      <c r="C254" s="3">
        <f t="shared" si="90"/>
        <v>0</v>
      </c>
      <c r="D254" s="19" t="e">
        <f t="shared" si="91"/>
        <v>#DIV/0!</v>
      </c>
      <c r="E254" s="19">
        <f t="shared" si="103"/>
        <v>100</v>
      </c>
      <c r="F254" s="19">
        <f t="shared" si="103"/>
        <v>100</v>
      </c>
      <c r="G254" s="19" t="e">
        <f t="shared" si="92"/>
        <v>#DIV/0!</v>
      </c>
      <c r="H254" s="2" t="e">
        <f t="shared" si="77"/>
        <v>#VALUE!</v>
      </c>
      <c r="K254" s="3" t="str">
        <f t="shared" si="86"/>
        <v>Europe</v>
      </c>
      <c r="L254" s="3">
        <f t="shared" si="93"/>
        <v>0</v>
      </c>
      <c r="M254" s="19" t="e">
        <f t="shared" si="94"/>
        <v>#DIV/0!</v>
      </c>
      <c r="N254" s="19">
        <f t="shared" si="104"/>
        <v>100</v>
      </c>
      <c r="O254" s="19">
        <f t="shared" si="104"/>
        <v>100</v>
      </c>
      <c r="P254" s="19">
        <f t="shared" si="95"/>
        <v>20100</v>
      </c>
      <c r="Q254" s="2" t="e">
        <f t="shared" si="78"/>
        <v>#VALUE!</v>
      </c>
      <c r="T254" s="3" t="str">
        <f t="shared" si="87"/>
        <v>Europe</v>
      </c>
      <c r="U254" s="3">
        <f t="shared" si="96"/>
        <v>0</v>
      </c>
      <c r="V254" s="19" t="e">
        <f t="shared" si="97"/>
        <v>#DIV/0!</v>
      </c>
      <c r="W254" s="19">
        <f t="shared" si="105"/>
        <v>100</v>
      </c>
      <c r="X254" s="19">
        <f t="shared" si="105"/>
        <v>100</v>
      </c>
      <c r="Y254" s="19">
        <f t="shared" si="98"/>
        <v>-19900</v>
      </c>
      <c r="Z254" s="2" t="e">
        <f t="shared" si="79"/>
        <v>#VALUE!</v>
      </c>
      <c r="AC254" s="33">
        <f t="shared" si="102"/>
        <v>58</v>
      </c>
      <c r="AD254" s="3" t="str">
        <f t="shared" si="88"/>
        <v>Europe</v>
      </c>
      <c r="AE254" s="3">
        <f t="shared" si="99"/>
        <v>0</v>
      </c>
      <c r="AF254" s="19" t="e">
        <f t="shared" si="100"/>
        <v>#DIV/0!</v>
      </c>
      <c r="AG254" s="19">
        <f t="shared" si="106"/>
        <v>100</v>
      </c>
      <c r="AH254" s="19">
        <f t="shared" si="106"/>
        <v>100</v>
      </c>
      <c r="AI254" s="19" t="e">
        <f t="shared" si="101"/>
        <v>#DIV/0!</v>
      </c>
      <c r="AJ254" s="2" t="e">
        <f t="shared" si="80"/>
        <v>#VALUE!</v>
      </c>
    </row>
    <row r="255" spans="1:36" x14ac:dyDescent="0.25">
      <c r="A255" s="33">
        <f t="shared" si="89"/>
        <v>59</v>
      </c>
      <c r="B255" s="3" t="str">
        <f t="shared" si="85"/>
        <v>Europe</v>
      </c>
      <c r="C255" s="3">
        <f t="shared" si="90"/>
        <v>0</v>
      </c>
      <c r="D255" s="19" t="e">
        <f t="shared" si="91"/>
        <v>#DIV/0!</v>
      </c>
      <c r="E255" s="19">
        <f t="shared" si="103"/>
        <v>100</v>
      </c>
      <c r="F255" s="19">
        <f t="shared" si="103"/>
        <v>100</v>
      </c>
      <c r="G255" s="19" t="e">
        <f t="shared" si="92"/>
        <v>#DIV/0!</v>
      </c>
      <c r="H255" s="2" t="e">
        <f t="shared" si="77"/>
        <v>#VALUE!</v>
      </c>
      <c r="K255" s="3" t="str">
        <f t="shared" si="86"/>
        <v>Europe</v>
      </c>
      <c r="L255" s="3">
        <f t="shared" si="93"/>
        <v>0</v>
      </c>
      <c r="M255" s="19" t="e">
        <f t="shared" si="94"/>
        <v>#DIV/0!</v>
      </c>
      <c r="N255" s="19">
        <f t="shared" si="104"/>
        <v>100</v>
      </c>
      <c r="O255" s="19">
        <f t="shared" si="104"/>
        <v>100</v>
      </c>
      <c r="P255" s="19">
        <f t="shared" si="95"/>
        <v>20100</v>
      </c>
      <c r="Q255" s="2" t="e">
        <f t="shared" si="78"/>
        <v>#VALUE!</v>
      </c>
      <c r="T255" s="3" t="str">
        <f t="shared" si="87"/>
        <v>Europe</v>
      </c>
      <c r="U255" s="3">
        <f t="shared" si="96"/>
        <v>0</v>
      </c>
      <c r="V255" s="19" t="e">
        <f t="shared" si="97"/>
        <v>#DIV/0!</v>
      </c>
      <c r="W255" s="19">
        <f t="shared" si="105"/>
        <v>100</v>
      </c>
      <c r="X255" s="19">
        <f t="shared" si="105"/>
        <v>100</v>
      </c>
      <c r="Y255" s="19">
        <f t="shared" si="98"/>
        <v>-19900</v>
      </c>
      <c r="Z255" s="2" t="e">
        <f t="shared" si="79"/>
        <v>#VALUE!</v>
      </c>
      <c r="AC255" s="33">
        <f t="shared" si="102"/>
        <v>59</v>
      </c>
      <c r="AD255" s="3" t="str">
        <f t="shared" si="88"/>
        <v>Europe</v>
      </c>
      <c r="AE255" s="3">
        <f t="shared" si="99"/>
        <v>0</v>
      </c>
      <c r="AF255" s="19" t="e">
        <f t="shared" si="100"/>
        <v>#DIV/0!</v>
      </c>
      <c r="AG255" s="19">
        <f t="shared" si="106"/>
        <v>100</v>
      </c>
      <c r="AH255" s="19">
        <f t="shared" si="106"/>
        <v>100</v>
      </c>
      <c r="AI255" s="19" t="e">
        <f t="shared" si="101"/>
        <v>#DIV/0!</v>
      </c>
      <c r="AJ255" s="2" t="e">
        <f t="shared" si="80"/>
        <v>#VALUE!</v>
      </c>
    </row>
    <row r="256" spans="1:36" x14ac:dyDescent="0.25">
      <c r="A256" s="33">
        <f t="shared" si="89"/>
        <v>60</v>
      </c>
      <c r="B256" s="3" t="str">
        <f t="shared" si="85"/>
        <v>Europe</v>
      </c>
      <c r="C256" s="3">
        <f t="shared" si="90"/>
        <v>0</v>
      </c>
      <c r="D256" s="19" t="e">
        <f t="shared" si="91"/>
        <v>#DIV/0!</v>
      </c>
      <c r="E256" s="19">
        <f t="shared" si="103"/>
        <v>100</v>
      </c>
      <c r="F256" s="19">
        <f t="shared" si="103"/>
        <v>100</v>
      </c>
      <c r="G256" s="19" t="e">
        <f t="shared" si="92"/>
        <v>#DIV/0!</v>
      </c>
      <c r="H256" s="2" t="e">
        <f t="shared" si="77"/>
        <v>#VALUE!</v>
      </c>
      <c r="K256" s="3" t="str">
        <f t="shared" si="86"/>
        <v>Europe</v>
      </c>
      <c r="L256" s="3">
        <f t="shared" si="93"/>
        <v>0</v>
      </c>
      <c r="M256" s="19" t="e">
        <f t="shared" si="94"/>
        <v>#DIV/0!</v>
      </c>
      <c r="N256" s="19">
        <f t="shared" si="104"/>
        <v>100</v>
      </c>
      <c r="O256" s="19">
        <f t="shared" si="104"/>
        <v>100</v>
      </c>
      <c r="P256" s="19">
        <f t="shared" si="95"/>
        <v>20100</v>
      </c>
      <c r="Q256" s="2" t="e">
        <f t="shared" si="78"/>
        <v>#VALUE!</v>
      </c>
      <c r="T256" s="3" t="str">
        <f t="shared" si="87"/>
        <v>Europe</v>
      </c>
      <c r="U256" s="3">
        <f t="shared" si="96"/>
        <v>0</v>
      </c>
      <c r="V256" s="19" t="e">
        <f t="shared" si="97"/>
        <v>#DIV/0!</v>
      </c>
      <c r="W256" s="19">
        <f t="shared" si="105"/>
        <v>100</v>
      </c>
      <c r="X256" s="19">
        <f t="shared" si="105"/>
        <v>100</v>
      </c>
      <c r="Y256" s="19">
        <f t="shared" si="98"/>
        <v>-19900</v>
      </c>
      <c r="Z256" s="2" t="e">
        <f t="shared" si="79"/>
        <v>#VALUE!</v>
      </c>
      <c r="AC256" s="33">
        <f t="shared" si="102"/>
        <v>60</v>
      </c>
      <c r="AD256" s="3" t="str">
        <f t="shared" si="88"/>
        <v>Europe</v>
      </c>
      <c r="AE256" s="3">
        <f t="shared" si="99"/>
        <v>0</v>
      </c>
      <c r="AF256" s="19" t="e">
        <f t="shared" si="100"/>
        <v>#DIV/0!</v>
      </c>
      <c r="AG256" s="19">
        <f t="shared" si="106"/>
        <v>100</v>
      </c>
      <c r="AH256" s="19">
        <f t="shared" si="106"/>
        <v>100</v>
      </c>
      <c r="AI256" s="19" t="e">
        <f t="shared" si="101"/>
        <v>#DIV/0!</v>
      </c>
      <c r="AJ256" s="2" t="e">
        <f t="shared" si="80"/>
        <v>#VALUE!</v>
      </c>
    </row>
    <row r="257" spans="1:36" x14ac:dyDescent="0.25">
      <c r="A257" s="33">
        <f t="shared" si="89"/>
        <v>61</v>
      </c>
      <c r="B257" s="3" t="str">
        <f t="shared" si="85"/>
        <v>Australia</v>
      </c>
      <c r="C257" s="3" t="str">
        <f t="shared" si="90"/>
        <v>Industrial</v>
      </c>
      <c r="D257" s="19">
        <f t="shared" si="91"/>
        <v>-2040.150155051412</v>
      </c>
      <c r="E257" s="19">
        <f t="shared" ref="E257:F276" si="107">+E163</f>
        <v>103</v>
      </c>
      <c r="F257" s="19">
        <f t="shared" si="107"/>
        <v>106.60499999999999</v>
      </c>
      <c r="G257" s="19">
        <f t="shared" si="92"/>
        <v>2355.6560526583157</v>
      </c>
      <c r="H257" s="2">
        <f t="shared" si="77"/>
        <v>8.3064090469614715E-2</v>
      </c>
      <c r="K257" s="3" t="str">
        <f t="shared" si="86"/>
        <v>Australia</v>
      </c>
      <c r="L257" s="3" t="str">
        <f t="shared" si="93"/>
        <v>Industrial</v>
      </c>
      <c r="M257" s="19">
        <f t="shared" si="94"/>
        <v>-2040.150155051412</v>
      </c>
      <c r="N257" s="19">
        <f t="shared" ref="N257:O276" si="108">+N163</f>
        <v>103</v>
      </c>
      <c r="O257" s="19">
        <f t="shared" si="108"/>
        <v>106.60499999999999</v>
      </c>
      <c r="P257" s="19">
        <f t="shared" si="95"/>
        <v>2147.7929759626777</v>
      </c>
      <c r="Q257" s="2">
        <f t="shared" si="78"/>
        <v>5.1795594955377E-2</v>
      </c>
      <c r="T257" s="3" t="str">
        <f t="shared" si="87"/>
        <v>Australia</v>
      </c>
      <c r="U257" s="3" t="str">
        <f t="shared" si="96"/>
        <v>Industrial</v>
      </c>
      <c r="V257" s="19">
        <f t="shared" si="97"/>
        <v>-2040.150155051412</v>
      </c>
      <c r="W257" s="19">
        <f t="shared" ref="W257:X276" si="109">+W163</f>
        <v>103</v>
      </c>
      <c r="X257" s="19">
        <f t="shared" si="109"/>
        <v>106.60499999999999</v>
      </c>
      <c r="Y257" s="19">
        <f t="shared" si="98"/>
        <v>2610.7435651717556</v>
      </c>
      <c r="Z257" s="2">
        <f t="shared" si="79"/>
        <v>0.1190564628688433</v>
      </c>
      <c r="AC257" s="33">
        <f t="shared" si="102"/>
        <v>61</v>
      </c>
      <c r="AD257" s="3" t="str">
        <f t="shared" si="88"/>
        <v>Australia</v>
      </c>
      <c r="AE257" s="3" t="str">
        <f t="shared" si="99"/>
        <v>Industrial</v>
      </c>
      <c r="AF257" s="19">
        <f t="shared" si="100"/>
        <v>-2040.150155051412</v>
      </c>
      <c r="AG257" s="19">
        <f t="shared" ref="AG257:AH276" si="110">+AG163</f>
        <v>103</v>
      </c>
      <c r="AH257" s="19">
        <f t="shared" si="110"/>
        <v>106.60499999999999</v>
      </c>
      <c r="AI257" s="19">
        <f t="shared" si="101"/>
        <v>2355.6560526583157</v>
      </c>
      <c r="AJ257" s="2">
        <f t="shared" si="80"/>
        <v>8.3064090469614715E-2</v>
      </c>
    </row>
    <row r="258" spans="1:36" x14ac:dyDescent="0.25">
      <c r="A258" s="33">
        <f t="shared" si="89"/>
        <v>62</v>
      </c>
      <c r="B258" s="3" t="str">
        <f t="shared" si="85"/>
        <v>Australia</v>
      </c>
      <c r="C258" s="3" t="str">
        <f t="shared" si="90"/>
        <v>Industrial</v>
      </c>
      <c r="D258" s="19">
        <f t="shared" si="91"/>
        <v>-2018.4078798643627</v>
      </c>
      <c r="E258" s="19">
        <f t="shared" si="107"/>
        <v>103</v>
      </c>
      <c r="F258" s="19">
        <f t="shared" si="107"/>
        <v>106.09</v>
      </c>
      <c r="G258" s="19">
        <f t="shared" si="92"/>
        <v>2303.604392741805</v>
      </c>
      <c r="H258" s="2">
        <f t="shared" si="77"/>
        <v>7.9362296318776782E-2</v>
      </c>
      <c r="K258" s="3" t="str">
        <f t="shared" si="86"/>
        <v>Australia</v>
      </c>
      <c r="L258" s="3" t="str">
        <f t="shared" si="93"/>
        <v>Industrial</v>
      </c>
      <c r="M258" s="19">
        <f t="shared" si="94"/>
        <v>-2018.4078798643627</v>
      </c>
      <c r="N258" s="19">
        <f t="shared" si="108"/>
        <v>103</v>
      </c>
      <c r="O258" s="19">
        <f t="shared" si="108"/>
        <v>106.09</v>
      </c>
      <c r="P258" s="19">
        <f t="shared" si="95"/>
        <v>2102.4033309621586</v>
      </c>
      <c r="Q258" s="2">
        <f t="shared" si="78"/>
        <v>4.8549262942408244E-2</v>
      </c>
      <c r="T258" s="3" t="str">
        <f t="shared" si="87"/>
        <v>Australia</v>
      </c>
      <c r="U258" s="3" t="str">
        <f t="shared" si="96"/>
        <v>Industrial</v>
      </c>
      <c r="V258" s="19">
        <f t="shared" si="97"/>
        <v>-2018.4078798643627</v>
      </c>
      <c r="W258" s="19">
        <f t="shared" si="109"/>
        <v>103</v>
      </c>
      <c r="X258" s="19">
        <f t="shared" si="109"/>
        <v>106.09</v>
      </c>
      <c r="Y258" s="19">
        <f t="shared" si="98"/>
        <v>2549.974514727011</v>
      </c>
      <c r="Z258" s="2">
        <f t="shared" si="79"/>
        <v>0.11477865500125062</v>
      </c>
      <c r="AC258" s="33">
        <f t="shared" si="102"/>
        <v>62</v>
      </c>
      <c r="AD258" s="3" t="str">
        <f t="shared" si="88"/>
        <v>Australia</v>
      </c>
      <c r="AE258" s="3" t="str">
        <f t="shared" si="99"/>
        <v>Industrial</v>
      </c>
      <c r="AF258" s="19">
        <f t="shared" si="100"/>
        <v>-2018.4078798643627</v>
      </c>
      <c r="AG258" s="19">
        <f t="shared" si="110"/>
        <v>103</v>
      </c>
      <c r="AH258" s="19">
        <f t="shared" si="110"/>
        <v>106.09</v>
      </c>
      <c r="AI258" s="19">
        <f t="shared" si="101"/>
        <v>2303.604392741805</v>
      </c>
      <c r="AJ258" s="2">
        <f t="shared" si="80"/>
        <v>7.9362296318776782E-2</v>
      </c>
    </row>
    <row r="259" spans="1:36" x14ac:dyDescent="0.25">
      <c r="A259" s="33">
        <f t="shared" si="89"/>
        <v>63</v>
      </c>
      <c r="B259" s="3" t="str">
        <f t="shared" si="85"/>
        <v>Australia</v>
      </c>
      <c r="C259" s="3" t="str">
        <f t="shared" si="90"/>
        <v>Industrial</v>
      </c>
      <c r="D259" s="19">
        <f t="shared" si="91"/>
        <v>-1976.2845849802372</v>
      </c>
      <c r="E259" s="19">
        <f t="shared" si="107"/>
        <v>102.49999999999999</v>
      </c>
      <c r="F259" s="19">
        <f t="shared" si="107"/>
        <v>105.06249999999997</v>
      </c>
      <c r="G259" s="19">
        <f t="shared" si="92"/>
        <v>2235.9314043972327</v>
      </c>
      <c r="H259" s="2">
        <f t="shared" si="77"/>
        <v>7.686499999995311E-2</v>
      </c>
      <c r="K259" s="3" t="str">
        <f t="shared" si="86"/>
        <v>Australia</v>
      </c>
      <c r="L259" s="3" t="str">
        <f t="shared" si="93"/>
        <v>Industrial</v>
      </c>
      <c r="M259" s="19">
        <f t="shared" si="94"/>
        <v>-1976.2845849802372</v>
      </c>
      <c r="N259" s="19">
        <f t="shared" si="108"/>
        <v>102.49999999999999</v>
      </c>
      <c r="O259" s="19">
        <f t="shared" si="108"/>
        <v>105.06249999999997</v>
      </c>
      <c r="P259" s="19">
        <f t="shared" si="95"/>
        <v>2044.5427045863303</v>
      </c>
      <c r="Q259" s="2">
        <f t="shared" si="78"/>
        <v>4.6783406287725704E-2</v>
      </c>
      <c r="T259" s="3" t="str">
        <f t="shared" si="87"/>
        <v>Australia</v>
      </c>
      <c r="U259" s="3" t="str">
        <f t="shared" si="96"/>
        <v>Industrial</v>
      </c>
      <c r="V259" s="19">
        <f t="shared" si="97"/>
        <v>-1976.2845849802372</v>
      </c>
      <c r="W259" s="19">
        <f t="shared" si="109"/>
        <v>102.49999999999999</v>
      </c>
      <c r="X259" s="19">
        <f t="shared" si="109"/>
        <v>105.06249999999997</v>
      </c>
      <c r="Y259" s="19">
        <f t="shared" si="98"/>
        <v>2469.2913103070168</v>
      </c>
      <c r="Z259" s="2">
        <f t="shared" si="79"/>
        <v>0.11134262022907326</v>
      </c>
      <c r="AC259" s="33">
        <f t="shared" si="102"/>
        <v>63</v>
      </c>
      <c r="AD259" s="3" t="str">
        <f t="shared" si="88"/>
        <v>Australia</v>
      </c>
      <c r="AE259" s="3" t="str">
        <f t="shared" si="99"/>
        <v>Industrial</v>
      </c>
      <c r="AF259" s="19">
        <f t="shared" si="100"/>
        <v>-1976.2845849802372</v>
      </c>
      <c r="AG259" s="19">
        <f t="shared" si="110"/>
        <v>102.49999999999999</v>
      </c>
      <c r="AH259" s="19">
        <f t="shared" si="110"/>
        <v>105.06249999999997</v>
      </c>
      <c r="AI259" s="19">
        <f t="shared" si="101"/>
        <v>2235.9314043972327</v>
      </c>
      <c r="AJ259" s="2">
        <f t="shared" si="80"/>
        <v>7.686499999995311E-2</v>
      </c>
    </row>
    <row r="260" spans="1:36" x14ac:dyDescent="0.25">
      <c r="A260" s="33">
        <f t="shared" si="89"/>
        <v>64</v>
      </c>
      <c r="B260" s="3">
        <f t="shared" ref="B260:B286" si="111">+B70</f>
        <v>0</v>
      </c>
      <c r="C260" s="3">
        <f t="shared" si="90"/>
        <v>0</v>
      </c>
      <c r="D260" s="19" t="e">
        <f t="shared" si="91"/>
        <v>#DIV/0!</v>
      </c>
      <c r="E260" s="19">
        <f t="shared" si="107"/>
        <v>100</v>
      </c>
      <c r="F260" s="19">
        <f t="shared" si="107"/>
        <v>100</v>
      </c>
      <c r="G260" s="19" t="e">
        <f t="shared" si="92"/>
        <v>#DIV/0!</v>
      </c>
      <c r="H260" s="2" t="e">
        <f t="shared" si="77"/>
        <v>#VALUE!</v>
      </c>
      <c r="K260" s="3">
        <f t="shared" ref="K260:K286" si="112">+K70</f>
        <v>0</v>
      </c>
      <c r="L260" s="3">
        <f t="shared" si="93"/>
        <v>0</v>
      </c>
      <c r="M260" s="19" t="e">
        <f t="shared" si="94"/>
        <v>#DIV/0!</v>
      </c>
      <c r="N260" s="19">
        <f t="shared" si="108"/>
        <v>100</v>
      </c>
      <c r="O260" s="19">
        <f t="shared" si="108"/>
        <v>100</v>
      </c>
      <c r="P260" s="19">
        <f t="shared" si="95"/>
        <v>20100</v>
      </c>
      <c r="Q260" s="2" t="e">
        <f t="shared" si="78"/>
        <v>#VALUE!</v>
      </c>
      <c r="T260" s="3">
        <f t="shared" ref="T260:T286" si="113">+T70</f>
        <v>0</v>
      </c>
      <c r="U260" s="3">
        <f t="shared" si="96"/>
        <v>0</v>
      </c>
      <c r="V260" s="19" t="e">
        <f t="shared" si="97"/>
        <v>#DIV/0!</v>
      </c>
      <c r="W260" s="19">
        <f t="shared" si="109"/>
        <v>100</v>
      </c>
      <c r="X260" s="19">
        <f t="shared" si="109"/>
        <v>100</v>
      </c>
      <c r="Y260" s="19">
        <f t="shared" si="98"/>
        <v>-19900</v>
      </c>
      <c r="Z260" s="2" t="e">
        <f t="shared" si="79"/>
        <v>#VALUE!</v>
      </c>
      <c r="AC260" s="33">
        <f t="shared" si="102"/>
        <v>64</v>
      </c>
      <c r="AD260" s="3">
        <f t="shared" ref="AD260:AD286" si="114">+AD70</f>
        <v>0</v>
      </c>
      <c r="AE260" s="3">
        <f t="shared" si="99"/>
        <v>0</v>
      </c>
      <c r="AF260" s="19" t="e">
        <f t="shared" si="100"/>
        <v>#DIV/0!</v>
      </c>
      <c r="AG260" s="19">
        <f t="shared" si="110"/>
        <v>100</v>
      </c>
      <c r="AH260" s="19">
        <f t="shared" si="110"/>
        <v>100</v>
      </c>
      <c r="AI260" s="19" t="e">
        <f t="shared" si="101"/>
        <v>#DIV/0!</v>
      </c>
      <c r="AJ260" s="2" t="e">
        <f t="shared" si="80"/>
        <v>#VALUE!</v>
      </c>
    </row>
    <row r="261" spans="1:36" x14ac:dyDescent="0.25">
      <c r="A261" s="33">
        <f t="shared" ref="A261:A286" si="115">+A71</f>
        <v>65</v>
      </c>
      <c r="B261" s="3">
        <f t="shared" si="111"/>
        <v>0</v>
      </c>
      <c r="C261" s="3">
        <f t="shared" ref="C261:C286" si="116">+C71</f>
        <v>0</v>
      </c>
      <c r="D261" s="19" t="e">
        <f t="shared" ref="D261:D286" si="117">+-D167/D71</f>
        <v>#DIV/0!</v>
      </c>
      <c r="E261" s="19">
        <f t="shared" si="107"/>
        <v>100</v>
      </c>
      <c r="F261" s="19">
        <f t="shared" si="107"/>
        <v>100</v>
      </c>
      <c r="G261" s="19" t="e">
        <f t="shared" ref="G261:G286" si="118">+G167+(G167/E71)</f>
        <v>#DIV/0!</v>
      </c>
      <c r="H261" s="2" t="e">
        <f t="shared" si="77"/>
        <v>#VALUE!</v>
      </c>
      <c r="K261" s="3">
        <f t="shared" si="112"/>
        <v>0</v>
      </c>
      <c r="L261" s="3">
        <f t="shared" ref="L261:L286" si="119">+L71</f>
        <v>0</v>
      </c>
      <c r="M261" s="19" t="e">
        <f t="shared" ref="M261:M286" si="120">+-M167/M71</f>
        <v>#DIV/0!</v>
      </c>
      <c r="N261" s="19">
        <f t="shared" si="108"/>
        <v>100</v>
      </c>
      <c r="O261" s="19">
        <f t="shared" si="108"/>
        <v>100</v>
      </c>
      <c r="P261" s="19">
        <f t="shared" ref="P261:P286" si="121">+P167+(P167/N71)</f>
        <v>20100</v>
      </c>
      <c r="Q261" s="2" t="e">
        <f t="shared" si="78"/>
        <v>#VALUE!</v>
      </c>
      <c r="T261" s="3">
        <f t="shared" si="113"/>
        <v>0</v>
      </c>
      <c r="U261" s="3">
        <f t="shared" ref="U261:U286" si="122">+U71</f>
        <v>0</v>
      </c>
      <c r="V261" s="19" t="e">
        <f t="shared" ref="V261:V286" si="123">+-V167/V71</f>
        <v>#DIV/0!</v>
      </c>
      <c r="W261" s="19">
        <f t="shared" si="109"/>
        <v>100</v>
      </c>
      <c r="X261" s="19">
        <f t="shared" si="109"/>
        <v>100</v>
      </c>
      <c r="Y261" s="19">
        <f t="shared" ref="Y261:Y286" si="124">+Y167+(Y167/W71)</f>
        <v>-19900</v>
      </c>
      <c r="Z261" s="2" t="e">
        <f t="shared" si="79"/>
        <v>#VALUE!</v>
      </c>
      <c r="AC261" s="33">
        <f t="shared" si="102"/>
        <v>65</v>
      </c>
      <c r="AD261" s="3">
        <f t="shared" si="114"/>
        <v>0</v>
      </c>
      <c r="AE261" s="3">
        <f t="shared" ref="AE261:AE286" si="125">+AE71</f>
        <v>0</v>
      </c>
      <c r="AF261" s="19" t="e">
        <f t="shared" ref="AF261:AF286" si="126">+-AF167/AF71</f>
        <v>#DIV/0!</v>
      </c>
      <c r="AG261" s="19">
        <f t="shared" si="110"/>
        <v>100</v>
      </c>
      <c r="AH261" s="19">
        <f t="shared" si="110"/>
        <v>100</v>
      </c>
      <c r="AI261" s="19" t="e">
        <f t="shared" ref="AI261:AI286" si="127">+AI167+(AI167/AG71)</f>
        <v>#DIV/0!</v>
      </c>
      <c r="AJ261" s="2" t="e">
        <f t="shared" si="80"/>
        <v>#VALUE!</v>
      </c>
    </row>
    <row r="262" spans="1:36" x14ac:dyDescent="0.25">
      <c r="A262" s="33">
        <f t="shared" si="115"/>
        <v>66</v>
      </c>
      <c r="B262" s="3">
        <f t="shared" si="111"/>
        <v>0</v>
      </c>
      <c r="C262" s="3">
        <f t="shared" si="116"/>
        <v>0</v>
      </c>
      <c r="D262" s="19" t="e">
        <f t="shared" si="117"/>
        <v>#DIV/0!</v>
      </c>
      <c r="E262" s="19">
        <f t="shared" si="107"/>
        <v>100</v>
      </c>
      <c r="F262" s="19">
        <f t="shared" si="107"/>
        <v>100</v>
      </c>
      <c r="G262" s="19" t="e">
        <f t="shared" si="118"/>
        <v>#DIV/0!</v>
      </c>
      <c r="H262" s="2" t="e">
        <f t="shared" ref="H262:H286" si="128">IRR(D262:G262)</f>
        <v>#VALUE!</v>
      </c>
      <c r="K262" s="3">
        <f t="shared" si="112"/>
        <v>0</v>
      </c>
      <c r="L262" s="3">
        <f t="shared" si="119"/>
        <v>0</v>
      </c>
      <c r="M262" s="19" t="e">
        <f t="shared" si="120"/>
        <v>#DIV/0!</v>
      </c>
      <c r="N262" s="19">
        <f t="shared" si="108"/>
        <v>100</v>
      </c>
      <c r="O262" s="19">
        <f t="shared" si="108"/>
        <v>100</v>
      </c>
      <c r="P262" s="19">
        <f t="shared" si="121"/>
        <v>20100</v>
      </c>
      <c r="Q262" s="2" t="e">
        <f t="shared" ref="Q262:Q286" si="129">IRR(M262:P262)</f>
        <v>#VALUE!</v>
      </c>
      <c r="T262" s="3">
        <f t="shared" si="113"/>
        <v>0</v>
      </c>
      <c r="U262" s="3">
        <f t="shared" si="122"/>
        <v>0</v>
      </c>
      <c r="V262" s="19" t="e">
        <f t="shared" si="123"/>
        <v>#DIV/0!</v>
      </c>
      <c r="W262" s="19">
        <f t="shared" si="109"/>
        <v>100</v>
      </c>
      <c r="X262" s="19">
        <f t="shared" si="109"/>
        <v>100</v>
      </c>
      <c r="Y262" s="19">
        <f t="shared" si="124"/>
        <v>-19900</v>
      </c>
      <c r="Z262" s="2" t="e">
        <f t="shared" ref="Z262:Z286" si="130">IRR(V262:Y262)</f>
        <v>#VALUE!</v>
      </c>
      <c r="AC262" s="33">
        <f t="shared" si="102"/>
        <v>66</v>
      </c>
      <c r="AD262" s="3">
        <f t="shared" si="114"/>
        <v>0</v>
      </c>
      <c r="AE262" s="3">
        <f t="shared" si="125"/>
        <v>0</v>
      </c>
      <c r="AF262" s="19" t="e">
        <f t="shared" si="126"/>
        <v>#DIV/0!</v>
      </c>
      <c r="AG262" s="19">
        <f t="shared" si="110"/>
        <v>100</v>
      </c>
      <c r="AH262" s="19">
        <f t="shared" si="110"/>
        <v>100</v>
      </c>
      <c r="AI262" s="19" t="e">
        <f t="shared" si="127"/>
        <v>#DIV/0!</v>
      </c>
      <c r="AJ262" s="2" t="e">
        <f t="shared" ref="AJ262:AJ286" si="131">IRR(AF262:AI262)</f>
        <v>#VALUE!</v>
      </c>
    </row>
    <row r="263" spans="1:36" x14ac:dyDescent="0.25">
      <c r="A263" s="33">
        <f t="shared" si="115"/>
        <v>67</v>
      </c>
      <c r="B263" s="3" t="str">
        <f t="shared" si="111"/>
        <v>Japan</v>
      </c>
      <c r="C263" s="3" t="str">
        <f t="shared" si="116"/>
        <v>Industrial</v>
      </c>
      <c r="D263" s="19">
        <f t="shared" si="117"/>
        <v>-3174.6031746031745</v>
      </c>
      <c r="E263" s="19">
        <f t="shared" si="107"/>
        <v>102</v>
      </c>
      <c r="F263" s="19">
        <f t="shared" si="107"/>
        <v>104.55</v>
      </c>
      <c r="G263" s="19">
        <f t="shared" si="118"/>
        <v>3492.0695714285716</v>
      </c>
      <c r="H263" s="2">
        <f t="shared" si="128"/>
        <v>5.3845843522073222E-2</v>
      </c>
      <c r="K263" s="3" t="str">
        <f t="shared" si="112"/>
        <v>Japan</v>
      </c>
      <c r="L263" s="3" t="str">
        <f t="shared" si="119"/>
        <v>Industrial</v>
      </c>
      <c r="M263" s="19">
        <f t="shared" si="120"/>
        <v>-3174.6031746031745</v>
      </c>
      <c r="N263" s="19">
        <f t="shared" si="108"/>
        <v>102</v>
      </c>
      <c r="O263" s="19">
        <f t="shared" si="108"/>
        <v>104.55</v>
      </c>
      <c r="P263" s="19">
        <f t="shared" si="121"/>
        <v>3028.3122328767126</v>
      </c>
      <c r="Q263" s="2">
        <f t="shared" si="129"/>
        <v>6.4958158635315399E-3</v>
      </c>
      <c r="T263" s="3" t="str">
        <f t="shared" si="113"/>
        <v>Japan</v>
      </c>
      <c r="U263" s="3" t="str">
        <f t="shared" si="122"/>
        <v>Industrial</v>
      </c>
      <c r="V263" s="19">
        <f t="shared" si="123"/>
        <v>-3174.6031746031745</v>
      </c>
      <c r="W263" s="19">
        <f t="shared" si="109"/>
        <v>102</v>
      </c>
      <c r="X263" s="19">
        <f t="shared" si="109"/>
        <v>104.55</v>
      </c>
      <c r="Y263" s="19">
        <f t="shared" si="124"/>
        <v>4130.8296792452829</v>
      </c>
      <c r="Z263" s="2">
        <f t="shared" si="130"/>
        <v>0.11270029510816504</v>
      </c>
      <c r="AC263" s="33">
        <f t="shared" si="102"/>
        <v>67</v>
      </c>
      <c r="AD263" s="3" t="str">
        <f t="shared" si="114"/>
        <v>Japan</v>
      </c>
      <c r="AE263" s="3" t="str">
        <f t="shared" si="125"/>
        <v>Industrial</v>
      </c>
      <c r="AF263" s="19">
        <f t="shared" si="126"/>
        <v>-3174.6031746031745</v>
      </c>
      <c r="AG263" s="19">
        <f t="shared" si="110"/>
        <v>102</v>
      </c>
      <c r="AH263" s="19">
        <f t="shared" si="110"/>
        <v>104.55</v>
      </c>
      <c r="AI263" s="19">
        <f t="shared" si="127"/>
        <v>3492.0695714285716</v>
      </c>
      <c r="AJ263" s="2">
        <f t="shared" si="131"/>
        <v>5.3845843522073222E-2</v>
      </c>
    </row>
    <row r="264" spans="1:36" x14ac:dyDescent="0.25">
      <c r="A264" s="33">
        <f t="shared" si="115"/>
        <v>68</v>
      </c>
      <c r="B264" s="3" t="str">
        <f t="shared" si="111"/>
        <v>Singapore</v>
      </c>
      <c r="C264" s="3" t="str">
        <f t="shared" si="116"/>
        <v>Industrial</v>
      </c>
      <c r="D264" s="19">
        <f t="shared" si="117"/>
        <v>-1879.6992481203008</v>
      </c>
      <c r="E264" s="19">
        <f t="shared" si="107"/>
        <v>101.49999999999999</v>
      </c>
      <c r="F264" s="19">
        <f t="shared" si="107"/>
        <v>102.51499999999999</v>
      </c>
      <c r="G264" s="19">
        <f t="shared" si="118"/>
        <v>2049.7835710526315</v>
      </c>
      <c r="H264" s="2">
        <f t="shared" si="128"/>
        <v>6.5576230135493185E-2</v>
      </c>
      <c r="K264" s="3" t="str">
        <f t="shared" si="112"/>
        <v>Singapore</v>
      </c>
      <c r="L264" s="3" t="str">
        <f t="shared" si="119"/>
        <v>Industrial</v>
      </c>
      <c r="M264" s="19">
        <f t="shared" si="120"/>
        <v>-1879.6992481203008</v>
      </c>
      <c r="N264" s="19">
        <f t="shared" si="108"/>
        <v>101.49999999999999</v>
      </c>
      <c r="O264" s="19">
        <f t="shared" si="108"/>
        <v>102.51499999999999</v>
      </c>
      <c r="P264" s="19">
        <f t="shared" si="121"/>
        <v>1882.5805280068728</v>
      </c>
      <c r="Q264" s="2">
        <f t="shared" si="129"/>
        <v>3.7326359731663095E-2</v>
      </c>
      <c r="T264" s="3" t="str">
        <f t="shared" si="113"/>
        <v>Singapore</v>
      </c>
      <c r="U264" s="3" t="str">
        <f t="shared" si="122"/>
        <v>Industrial</v>
      </c>
      <c r="V264" s="19">
        <f t="shared" si="123"/>
        <v>-1879.6992481203008</v>
      </c>
      <c r="W264" s="19">
        <f t="shared" si="109"/>
        <v>101.49999999999999</v>
      </c>
      <c r="X264" s="19">
        <f t="shared" si="109"/>
        <v>102.51499999999999</v>
      </c>
      <c r="Y264" s="19">
        <f t="shared" si="124"/>
        <v>2251.6760421161821</v>
      </c>
      <c r="Z264" s="2">
        <f t="shared" si="130"/>
        <v>9.7744796820801394E-2</v>
      </c>
      <c r="AC264" s="33">
        <f t="shared" si="102"/>
        <v>68</v>
      </c>
      <c r="AD264" s="3" t="str">
        <f t="shared" si="114"/>
        <v>Singapore</v>
      </c>
      <c r="AE264" s="3" t="str">
        <f t="shared" si="125"/>
        <v>Industrial</v>
      </c>
      <c r="AF264" s="19">
        <f t="shared" si="126"/>
        <v>-1879.6992481203008</v>
      </c>
      <c r="AG264" s="19">
        <f t="shared" si="110"/>
        <v>101.49999999999999</v>
      </c>
      <c r="AH264" s="19">
        <f t="shared" si="110"/>
        <v>102.51499999999999</v>
      </c>
      <c r="AI264" s="19">
        <f t="shared" si="127"/>
        <v>2049.7835710526315</v>
      </c>
      <c r="AJ264" s="2">
        <f t="shared" si="131"/>
        <v>6.5576230135493185E-2</v>
      </c>
    </row>
    <row r="265" spans="1:36" x14ac:dyDescent="0.25">
      <c r="A265" s="33">
        <f t="shared" si="115"/>
        <v>69</v>
      </c>
      <c r="B265" s="3" t="str">
        <f t="shared" si="111"/>
        <v>South Korea</v>
      </c>
      <c r="C265" s="3" t="str">
        <f t="shared" si="116"/>
        <v>Industrial</v>
      </c>
      <c r="D265" s="19">
        <f t="shared" si="117"/>
        <v>-2325.5813953488368</v>
      </c>
      <c r="E265" s="19">
        <f t="shared" si="107"/>
        <v>101</v>
      </c>
      <c r="F265" s="19">
        <f t="shared" si="107"/>
        <v>104.03</v>
      </c>
      <c r="G265" s="19">
        <f t="shared" si="118"/>
        <v>2586.4156337209297</v>
      </c>
      <c r="H265" s="2">
        <f t="shared" si="128"/>
        <v>6.5339514954922517E-2</v>
      </c>
      <c r="K265" s="3" t="str">
        <f t="shared" si="112"/>
        <v>South Korea</v>
      </c>
      <c r="L265" s="3" t="str">
        <f t="shared" si="119"/>
        <v>Industrial</v>
      </c>
      <c r="M265" s="19">
        <f t="shared" si="120"/>
        <v>-2325.5813953488368</v>
      </c>
      <c r="N265" s="19">
        <f t="shared" si="108"/>
        <v>101</v>
      </c>
      <c r="O265" s="19">
        <f t="shared" si="108"/>
        <v>104.03</v>
      </c>
      <c r="P265" s="19">
        <f t="shared" si="121"/>
        <v>2328.1047083333328</v>
      </c>
      <c r="Q265" s="2">
        <f t="shared" si="129"/>
        <v>3.0166545467704475E-2</v>
      </c>
      <c r="T265" s="3" t="str">
        <f t="shared" si="113"/>
        <v>South Korea</v>
      </c>
      <c r="U265" s="3" t="str">
        <f t="shared" si="122"/>
        <v>Industrial</v>
      </c>
      <c r="V265" s="19">
        <f t="shared" si="123"/>
        <v>-2325.5813953488368</v>
      </c>
      <c r="W265" s="19">
        <f t="shared" si="109"/>
        <v>101</v>
      </c>
      <c r="X265" s="19">
        <f t="shared" si="109"/>
        <v>104.03</v>
      </c>
      <c r="Y265" s="19">
        <f t="shared" si="124"/>
        <v>2912.7031184210518</v>
      </c>
      <c r="Z265" s="2">
        <f t="shared" si="130"/>
        <v>0.10661260387513427</v>
      </c>
      <c r="AC265" s="33">
        <f t="shared" si="102"/>
        <v>69</v>
      </c>
      <c r="AD265" s="3" t="str">
        <f t="shared" si="114"/>
        <v>South Korea</v>
      </c>
      <c r="AE265" s="3" t="str">
        <f t="shared" si="125"/>
        <v>Industrial</v>
      </c>
      <c r="AF265" s="19">
        <f t="shared" si="126"/>
        <v>-2325.5813953488368</v>
      </c>
      <c r="AG265" s="19">
        <f t="shared" si="110"/>
        <v>101</v>
      </c>
      <c r="AH265" s="19">
        <f t="shared" si="110"/>
        <v>104.03</v>
      </c>
      <c r="AI265" s="19">
        <f t="shared" si="127"/>
        <v>2586.4156337209297</v>
      </c>
      <c r="AJ265" s="2">
        <f t="shared" si="131"/>
        <v>6.5339514954922517E-2</v>
      </c>
    </row>
    <row r="266" spans="1:36" x14ac:dyDescent="0.25">
      <c r="A266" s="33">
        <f t="shared" si="115"/>
        <v>70</v>
      </c>
      <c r="B266" s="3" t="str">
        <f t="shared" si="111"/>
        <v>Australia</v>
      </c>
      <c r="C266" s="3" t="str">
        <f t="shared" si="116"/>
        <v>Office</v>
      </c>
      <c r="D266" s="19">
        <f t="shared" si="117"/>
        <v>-2576.4895330112718</v>
      </c>
      <c r="E266" s="19">
        <f t="shared" si="107"/>
        <v>102.49999999999999</v>
      </c>
      <c r="F266" s="19">
        <f t="shared" si="107"/>
        <v>106.6</v>
      </c>
      <c r="G266" s="19">
        <f t="shared" si="118"/>
        <v>2924.4662882447656</v>
      </c>
      <c r="H266" s="2">
        <f t="shared" si="128"/>
        <v>6.9949557272006135E-2</v>
      </c>
      <c r="K266" s="3" t="str">
        <f t="shared" si="112"/>
        <v>Australia</v>
      </c>
      <c r="L266" s="3" t="str">
        <f t="shared" si="119"/>
        <v>Office</v>
      </c>
      <c r="M266" s="19">
        <f t="shared" si="120"/>
        <v>-2576.4895330112718</v>
      </c>
      <c r="N266" s="19">
        <f t="shared" si="108"/>
        <v>102.49999999999999</v>
      </c>
      <c r="O266" s="19">
        <f t="shared" si="108"/>
        <v>106.6</v>
      </c>
      <c r="P266" s="19">
        <f t="shared" si="121"/>
        <v>2603.1879671897282</v>
      </c>
      <c r="Q266" s="2">
        <f t="shared" si="129"/>
        <v>3.080222338038241E-2</v>
      </c>
      <c r="T266" s="3" t="str">
        <f t="shared" si="113"/>
        <v>Australia</v>
      </c>
      <c r="U266" s="3" t="str">
        <f t="shared" si="122"/>
        <v>Office</v>
      </c>
      <c r="V266" s="19">
        <f t="shared" si="123"/>
        <v>-2576.4895330112718</v>
      </c>
      <c r="W266" s="19">
        <f t="shared" si="109"/>
        <v>102.49999999999999</v>
      </c>
      <c r="X266" s="19">
        <f t="shared" si="109"/>
        <v>106.6</v>
      </c>
      <c r="Y266" s="19">
        <f t="shared" si="124"/>
        <v>3340.7622273567454</v>
      </c>
      <c r="Z266" s="2">
        <f t="shared" si="130"/>
        <v>0.11667223535726579</v>
      </c>
      <c r="AC266" s="33">
        <f t="shared" si="102"/>
        <v>70</v>
      </c>
      <c r="AD266" s="3" t="str">
        <f t="shared" si="114"/>
        <v>Australia</v>
      </c>
      <c r="AE266" s="3" t="str">
        <f t="shared" si="125"/>
        <v>Office</v>
      </c>
      <c r="AF266" s="19">
        <f t="shared" si="126"/>
        <v>-2576.4895330112718</v>
      </c>
      <c r="AG266" s="19">
        <f t="shared" si="110"/>
        <v>102.49999999999999</v>
      </c>
      <c r="AH266" s="19">
        <f t="shared" si="110"/>
        <v>106.6</v>
      </c>
      <c r="AI266" s="19">
        <f t="shared" si="127"/>
        <v>2924.4662882447656</v>
      </c>
      <c r="AJ266" s="2">
        <f t="shared" si="131"/>
        <v>6.9949557272006135E-2</v>
      </c>
    </row>
    <row r="267" spans="1:36" x14ac:dyDescent="0.25">
      <c r="A267" s="33">
        <f t="shared" si="115"/>
        <v>71</v>
      </c>
      <c r="B267" s="3" t="str">
        <f t="shared" si="111"/>
        <v>Australia</v>
      </c>
      <c r="C267" s="3" t="str">
        <f t="shared" si="116"/>
        <v>Office</v>
      </c>
      <c r="D267" s="19">
        <f t="shared" si="117"/>
        <v>-2873.5632183908042</v>
      </c>
      <c r="E267" s="19">
        <f t="shared" si="107"/>
        <v>95</v>
      </c>
      <c r="F267" s="19">
        <f t="shared" si="107"/>
        <v>96.424999999999997</v>
      </c>
      <c r="G267" s="19">
        <f t="shared" si="118"/>
        <v>2967.6123749999992</v>
      </c>
      <c r="H267" s="2">
        <f t="shared" si="128"/>
        <v>3.3118517258130975E-2</v>
      </c>
      <c r="K267" s="3" t="str">
        <f t="shared" si="112"/>
        <v>Australia</v>
      </c>
      <c r="L267" s="3" t="str">
        <f t="shared" si="119"/>
        <v>Office</v>
      </c>
      <c r="M267" s="19">
        <f t="shared" si="120"/>
        <v>-2873.5632183908042</v>
      </c>
      <c r="N267" s="19">
        <f t="shared" si="108"/>
        <v>95</v>
      </c>
      <c r="O267" s="19">
        <f t="shared" si="108"/>
        <v>96.424999999999997</v>
      </c>
      <c r="P267" s="19">
        <f t="shared" si="121"/>
        <v>2607.3344227386933</v>
      </c>
      <c r="Q267" s="2">
        <f t="shared" si="129"/>
        <v>-9.0591492164349141E-3</v>
      </c>
      <c r="T267" s="3" t="str">
        <f t="shared" si="113"/>
        <v>Australia</v>
      </c>
      <c r="U267" s="3" t="str">
        <f t="shared" si="122"/>
        <v>Office</v>
      </c>
      <c r="V267" s="19">
        <f t="shared" si="123"/>
        <v>-2873.5632183908042</v>
      </c>
      <c r="W267" s="19">
        <f t="shared" si="109"/>
        <v>95</v>
      </c>
      <c r="X267" s="19">
        <f t="shared" si="109"/>
        <v>96.424999999999997</v>
      </c>
      <c r="Y267" s="19">
        <f t="shared" si="124"/>
        <v>3448.7889689597309</v>
      </c>
      <c r="Z267" s="2">
        <f t="shared" si="130"/>
        <v>8.4479267360049848E-2</v>
      </c>
      <c r="AC267" s="33">
        <f t="shared" si="102"/>
        <v>71</v>
      </c>
      <c r="AD267" s="3" t="str">
        <f t="shared" si="114"/>
        <v>Australia</v>
      </c>
      <c r="AE267" s="3" t="str">
        <f t="shared" si="125"/>
        <v>Office</v>
      </c>
      <c r="AF267" s="19">
        <f t="shared" si="126"/>
        <v>-2873.5632183908042</v>
      </c>
      <c r="AG267" s="19">
        <f t="shared" si="110"/>
        <v>95</v>
      </c>
      <c r="AH267" s="19">
        <f t="shared" si="110"/>
        <v>96.424999999999997</v>
      </c>
      <c r="AI267" s="19">
        <f t="shared" si="127"/>
        <v>2967.6123749999992</v>
      </c>
      <c r="AJ267" s="2">
        <f t="shared" si="131"/>
        <v>3.3118517258130975E-2</v>
      </c>
    </row>
    <row r="268" spans="1:36" x14ac:dyDescent="0.25">
      <c r="A268" s="33">
        <f t="shared" si="115"/>
        <v>72</v>
      </c>
      <c r="B268" s="3" t="str">
        <f t="shared" si="111"/>
        <v>Australia</v>
      </c>
      <c r="C268" s="3" t="str">
        <f t="shared" si="116"/>
        <v>Office</v>
      </c>
      <c r="D268" s="19">
        <f t="shared" si="117"/>
        <v>-2564.102564102564</v>
      </c>
      <c r="E268" s="19">
        <f t="shared" si="107"/>
        <v>103.49999999999999</v>
      </c>
      <c r="F268" s="19">
        <f t="shared" si="107"/>
        <v>107.12249999999997</v>
      </c>
      <c r="G268" s="19">
        <f t="shared" si="118"/>
        <v>2925.1996009615377</v>
      </c>
      <c r="H268" s="2">
        <f t="shared" si="128"/>
        <v>7.2022650333759541E-2</v>
      </c>
      <c r="K268" s="3" t="str">
        <f t="shared" si="112"/>
        <v>Australia</v>
      </c>
      <c r="L268" s="3" t="str">
        <f t="shared" si="119"/>
        <v>Office</v>
      </c>
      <c r="M268" s="19">
        <f t="shared" si="120"/>
        <v>-2564.102564102564</v>
      </c>
      <c r="N268" s="19">
        <f t="shared" si="108"/>
        <v>103.49999999999999</v>
      </c>
      <c r="O268" s="19">
        <f t="shared" si="108"/>
        <v>107.12249999999997</v>
      </c>
      <c r="P268" s="19">
        <f t="shared" si="121"/>
        <v>2605.2678920454541</v>
      </c>
      <c r="Q268" s="2">
        <f t="shared" si="129"/>
        <v>3.2993833039043352E-2</v>
      </c>
      <c r="T268" s="3" t="str">
        <f t="shared" si="113"/>
        <v>Australia</v>
      </c>
      <c r="U268" s="3" t="str">
        <f t="shared" si="122"/>
        <v>Office</v>
      </c>
      <c r="V268" s="19">
        <f t="shared" si="123"/>
        <v>-2564.102564102564</v>
      </c>
      <c r="W268" s="19">
        <f t="shared" si="109"/>
        <v>103.49999999999999</v>
      </c>
      <c r="X268" s="19">
        <f t="shared" si="109"/>
        <v>107.12249999999997</v>
      </c>
      <c r="Y268" s="19">
        <f t="shared" si="124"/>
        <v>3339.2288713235284</v>
      </c>
      <c r="Z268" s="2">
        <f t="shared" si="130"/>
        <v>0.1185649675637408</v>
      </c>
      <c r="AC268" s="33">
        <f t="shared" si="102"/>
        <v>72</v>
      </c>
      <c r="AD268" s="3" t="str">
        <f t="shared" si="114"/>
        <v>Australia</v>
      </c>
      <c r="AE268" s="3" t="str">
        <f t="shared" si="125"/>
        <v>Office</v>
      </c>
      <c r="AF268" s="19">
        <f t="shared" si="126"/>
        <v>-2564.102564102564</v>
      </c>
      <c r="AG268" s="19">
        <f t="shared" si="110"/>
        <v>103.49999999999999</v>
      </c>
      <c r="AH268" s="19">
        <f t="shared" si="110"/>
        <v>107.12249999999997</v>
      </c>
      <c r="AI268" s="19">
        <f t="shared" si="127"/>
        <v>2925.1996009615377</v>
      </c>
      <c r="AJ268" s="2">
        <f t="shared" si="131"/>
        <v>7.2022650333759541E-2</v>
      </c>
    </row>
    <row r="269" spans="1:36" x14ac:dyDescent="0.25">
      <c r="A269" s="33">
        <f t="shared" si="115"/>
        <v>73</v>
      </c>
      <c r="B269" s="3" t="str">
        <f t="shared" si="111"/>
        <v>Australia</v>
      </c>
      <c r="C269" s="3" t="str">
        <f t="shared" si="116"/>
        <v>Office</v>
      </c>
      <c r="D269" s="19">
        <f t="shared" si="117"/>
        <v>-2506.0144346431434</v>
      </c>
      <c r="E269" s="19">
        <f t="shared" si="107"/>
        <v>103.49999999999999</v>
      </c>
      <c r="F269" s="19">
        <f t="shared" si="107"/>
        <v>108.15749999999998</v>
      </c>
      <c r="G269" s="19">
        <f t="shared" si="118"/>
        <v>2889.0650637028866</v>
      </c>
      <c r="H269" s="2">
        <f t="shared" si="128"/>
        <v>7.6401398554349687E-2</v>
      </c>
      <c r="K269" s="3" t="str">
        <f t="shared" si="112"/>
        <v>Australia</v>
      </c>
      <c r="L269" s="3" t="str">
        <f t="shared" si="119"/>
        <v>Office</v>
      </c>
      <c r="M269" s="19">
        <f t="shared" si="120"/>
        <v>-2506.0144346431434</v>
      </c>
      <c r="N269" s="19">
        <f t="shared" si="108"/>
        <v>103.49999999999999</v>
      </c>
      <c r="O269" s="19">
        <f t="shared" si="108"/>
        <v>108.15749999999998</v>
      </c>
      <c r="P269" s="19">
        <f t="shared" si="121"/>
        <v>2579.7158268639764</v>
      </c>
      <c r="Q269" s="2">
        <f t="shared" si="129"/>
        <v>3.8103512025833286E-2</v>
      </c>
      <c r="T269" s="3" t="str">
        <f t="shared" si="113"/>
        <v>Australia</v>
      </c>
      <c r="U269" s="3" t="str">
        <f t="shared" si="122"/>
        <v>Office</v>
      </c>
      <c r="V269" s="19">
        <f t="shared" si="123"/>
        <v>-2506.0144346431434</v>
      </c>
      <c r="W269" s="19">
        <f t="shared" si="109"/>
        <v>103.49999999999999</v>
      </c>
      <c r="X269" s="19">
        <f t="shared" si="109"/>
        <v>108.15749999999998</v>
      </c>
      <c r="Y269" s="19">
        <f t="shared" si="124"/>
        <v>3287.0428923475811</v>
      </c>
      <c r="Z269" s="2">
        <f t="shared" si="130"/>
        <v>0.1218931590881378</v>
      </c>
      <c r="AC269" s="33">
        <f t="shared" si="102"/>
        <v>73</v>
      </c>
      <c r="AD269" s="3" t="str">
        <f t="shared" si="114"/>
        <v>Australia</v>
      </c>
      <c r="AE269" s="3" t="str">
        <f t="shared" si="125"/>
        <v>Office</v>
      </c>
      <c r="AF269" s="19">
        <f t="shared" si="126"/>
        <v>-2506.0144346431434</v>
      </c>
      <c r="AG269" s="19">
        <f t="shared" si="110"/>
        <v>103.49999999999999</v>
      </c>
      <c r="AH269" s="19">
        <f t="shared" si="110"/>
        <v>108.15749999999998</v>
      </c>
      <c r="AI269" s="19">
        <f t="shared" si="127"/>
        <v>2889.0650637028866</v>
      </c>
      <c r="AJ269" s="2">
        <f t="shared" si="131"/>
        <v>7.6401398554349687E-2</v>
      </c>
    </row>
    <row r="270" spans="1:36" x14ac:dyDescent="0.25">
      <c r="A270" s="33">
        <f t="shared" si="115"/>
        <v>74</v>
      </c>
      <c r="B270" s="3">
        <f t="shared" si="111"/>
        <v>0</v>
      </c>
      <c r="C270" s="3">
        <f t="shared" si="116"/>
        <v>0</v>
      </c>
      <c r="D270" s="19" t="e">
        <f t="shared" si="117"/>
        <v>#DIV/0!</v>
      </c>
      <c r="E270" s="19">
        <f t="shared" si="107"/>
        <v>100</v>
      </c>
      <c r="F270" s="19">
        <f t="shared" si="107"/>
        <v>100</v>
      </c>
      <c r="G270" s="19" t="e">
        <f t="shared" si="118"/>
        <v>#DIV/0!</v>
      </c>
      <c r="H270" s="2" t="e">
        <f t="shared" si="128"/>
        <v>#VALUE!</v>
      </c>
      <c r="K270" s="3">
        <f t="shared" si="112"/>
        <v>0</v>
      </c>
      <c r="L270" s="3">
        <f t="shared" si="119"/>
        <v>0</v>
      </c>
      <c r="M270" s="19" t="e">
        <f t="shared" si="120"/>
        <v>#DIV/0!</v>
      </c>
      <c r="N270" s="19">
        <f t="shared" si="108"/>
        <v>100</v>
      </c>
      <c r="O270" s="19">
        <f t="shared" si="108"/>
        <v>100</v>
      </c>
      <c r="P270" s="19">
        <f t="shared" si="121"/>
        <v>20100</v>
      </c>
      <c r="Q270" s="2" t="e">
        <f t="shared" si="129"/>
        <v>#VALUE!</v>
      </c>
      <c r="T270" s="3">
        <f t="shared" si="113"/>
        <v>0</v>
      </c>
      <c r="U270" s="3">
        <f t="shared" si="122"/>
        <v>0</v>
      </c>
      <c r="V270" s="19" t="e">
        <f t="shared" si="123"/>
        <v>#DIV/0!</v>
      </c>
      <c r="W270" s="19">
        <f t="shared" si="109"/>
        <v>100</v>
      </c>
      <c r="X270" s="19">
        <f t="shared" si="109"/>
        <v>100</v>
      </c>
      <c r="Y270" s="19">
        <f t="shared" si="124"/>
        <v>-19900</v>
      </c>
      <c r="Z270" s="2" t="e">
        <f t="shared" si="130"/>
        <v>#VALUE!</v>
      </c>
      <c r="AC270" s="33">
        <f t="shared" si="102"/>
        <v>74</v>
      </c>
      <c r="AD270" s="3">
        <f t="shared" si="114"/>
        <v>0</v>
      </c>
      <c r="AE270" s="3">
        <f t="shared" si="125"/>
        <v>0</v>
      </c>
      <c r="AF270" s="19" t="e">
        <f t="shared" si="126"/>
        <v>#DIV/0!</v>
      </c>
      <c r="AG270" s="19">
        <f t="shared" si="110"/>
        <v>100</v>
      </c>
      <c r="AH270" s="19">
        <f t="shared" si="110"/>
        <v>100</v>
      </c>
      <c r="AI270" s="19" t="e">
        <f t="shared" si="127"/>
        <v>#DIV/0!</v>
      </c>
      <c r="AJ270" s="2" t="e">
        <f t="shared" si="131"/>
        <v>#VALUE!</v>
      </c>
    </row>
    <row r="271" spans="1:36" x14ac:dyDescent="0.25">
      <c r="A271" s="33">
        <f t="shared" si="115"/>
        <v>75</v>
      </c>
      <c r="B271" s="3">
        <f t="shared" si="111"/>
        <v>0</v>
      </c>
      <c r="C271" s="3">
        <f t="shared" si="116"/>
        <v>0</v>
      </c>
      <c r="D271" s="19" t="e">
        <f t="shared" si="117"/>
        <v>#DIV/0!</v>
      </c>
      <c r="E271" s="19">
        <f t="shared" si="107"/>
        <v>100</v>
      </c>
      <c r="F271" s="19">
        <f t="shared" si="107"/>
        <v>100</v>
      </c>
      <c r="G271" s="19" t="e">
        <f t="shared" si="118"/>
        <v>#DIV/0!</v>
      </c>
      <c r="H271" s="2" t="e">
        <f t="shared" si="128"/>
        <v>#VALUE!</v>
      </c>
      <c r="K271" s="3">
        <f t="shared" si="112"/>
        <v>0</v>
      </c>
      <c r="L271" s="3">
        <f t="shared" si="119"/>
        <v>0</v>
      </c>
      <c r="M271" s="19" t="e">
        <f t="shared" si="120"/>
        <v>#DIV/0!</v>
      </c>
      <c r="N271" s="19">
        <f t="shared" si="108"/>
        <v>100</v>
      </c>
      <c r="O271" s="19">
        <f t="shared" si="108"/>
        <v>100</v>
      </c>
      <c r="P271" s="19">
        <f t="shared" si="121"/>
        <v>20100</v>
      </c>
      <c r="Q271" s="2" t="e">
        <f t="shared" si="129"/>
        <v>#VALUE!</v>
      </c>
      <c r="T271" s="3">
        <f t="shared" si="113"/>
        <v>0</v>
      </c>
      <c r="U271" s="3">
        <f t="shared" si="122"/>
        <v>0</v>
      </c>
      <c r="V271" s="19" t="e">
        <f t="shared" si="123"/>
        <v>#DIV/0!</v>
      </c>
      <c r="W271" s="19">
        <f t="shared" si="109"/>
        <v>100</v>
      </c>
      <c r="X271" s="19">
        <f t="shared" si="109"/>
        <v>100</v>
      </c>
      <c r="Y271" s="19">
        <f t="shared" si="124"/>
        <v>-19900</v>
      </c>
      <c r="Z271" s="2" t="e">
        <f t="shared" si="130"/>
        <v>#VALUE!</v>
      </c>
      <c r="AC271" s="33">
        <f t="shared" si="102"/>
        <v>75</v>
      </c>
      <c r="AD271" s="3">
        <f t="shared" si="114"/>
        <v>0</v>
      </c>
      <c r="AE271" s="3">
        <f t="shared" si="125"/>
        <v>0</v>
      </c>
      <c r="AF271" s="19" t="e">
        <f t="shared" si="126"/>
        <v>#DIV/0!</v>
      </c>
      <c r="AG271" s="19">
        <f t="shared" si="110"/>
        <v>100</v>
      </c>
      <c r="AH271" s="19">
        <f t="shared" si="110"/>
        <v>100</v>
      </c>
      <c r="AI271" s="19" t="e">
        <f t="shared" si="127"/>
        <v>#DIV/0!</v>
      </c>
      <c r="AJ271" s="2" t="e">
        <f t="shared" si="131"/>
        <v>#VALUE!</v>
      </c>
    </row>
    <row r="272" spans="1:36" x14ac:dyDescent="0.25">
      <c r="A272" s="33">
        <f t="shared" si="115"/>
        <v>76</v>
      </c>
      <c r="B272" s="3">
        <f t="shared" si="111"/>
        <v>0</v>
      </c>
      <c r="C272" s="3">
        <f t="shared" si="116"/>
        <v>0</v>
      </c>
      <c r="D272" s="19" t="e">
        <f t="shared" si="117"/>
        <v>#DIV/0!</v>
      </c>
      <c r="E272" s="19">
        <f t="shared" si="107"/>
        <v>100</v>
      </c>
      <c r="F272" s="19">
        <f t="shared" si="107"/>
        <v>100</v>
      </c>
      <c r="G272" s="19" t="e">
        <f t="shared" si="118"/>
        <v>#DIV/0!</v>
      </c>
      <c r="H272" s="2" t="e">
        <f t="shared" si="128"/>
        <v>#VALUE!</v>
      </c>
      <c r="K272" s="3">
        <f t="shared" si="112"/>
        <v>0</v>
      </c>
      <c r="L272" s="3">
        <f t="shared" si="119"/>
        <v>0</v>
      </c>
      <c r="M272" s="19" t="e">
        <f t="shared" si="120"/>
        <v>#DIV/0!</v>
      </c>
      <c r="N272" s="19">
        <f t="shared" si="108"/>
        <v>100</v>
      </c>
      <c r="O272" s="19">
        <f t="shared" si="108"/>
        <v>100</v>
      </c>
      <c r="P272" s="19">
        <f t="shared" si="121"/>
        <v>20100</v>
      </c>
      <c r="Q272" s="2" t="e">
        <f t="shared" si="129"/>
        <v>#VALUE!</v>
      </c>
      <c r="T272" s="3">
        <f t="shared" si="113"/>
        <v>0</v>
      </c>
      <c r="U272" s="3">
        <f t="shared" si="122"/>
        <v>0</v>
      </c>
      <c r="V272" s="19" t="e">
        <f t="shared" si="123"/>
        <v>#DIV/0!</v>
      </c>
      <c r="W272" s="19">
        <f t="shared" si="109"/>
        <v>100</v>
      </c>
      <c r="X272" s="19">
        <f t="shared" si="109"/>
        <v>100</v>
      </c>
      <c r="Y272" s="19">
        <f t="shared" si="124"/>
        <v>-19900</v>
      </c>
      <c r="Z272" s="2" t="e">
        <f t="shared" si="130"/>
        <v>#VALUE!</v>
      </c>
      <c r="AC272" s="33">
        <f t="shared" si="102"/>
        <v>76</v>
      </c>
      <c r="AD272" s="3">
        <f t="shared" si="114"/>
        <v>0</v>
      </c>
      <c r="AE272" s="3">
        <f t="shared" si="125"/>
        <v>0</v>
      </c>
      <c r="AF272" s="19" t="e">
        <f t="shared" si="126"/>
        <v>#DIV/0!</v>
      </c>
      <c r="AG272" s="19">
        <f t="shared" si="110"/>
        <v>100</v>
      </c>
      <c r="AH272" s="19">
        <f t="shared" si="110"/>
        <v>100</v>
      </c>
      <c r="AI272" s="19" t="e">
        <f t="shared" si="127"/>
        <v>#DIV/0!</v>
      </c>
      <c r="AJ272" s="2" t="e">
        <f t="shared" si="131"/>
        <v>#VALUE!</v>
      </c>
    </row>
    <row r="273" spans="1:36" x14ac:dyDescent="0.25">
      <c r="A273" s="33">
        <f t="shared" si="115"/>
        <v>77</v>
      </c>
      <c r="B273" s="3" t="str">
        <f t="shared" si="111"/>
        <v>Japan</v>
      </c>
      <c r="C273" s="3" t="str">
        <f t="shared" si="116"/>
        <v>Office</v>
      </c>
      <c r="D273" s="19">
        <f t="shared" si="117"/>
        <v>-3086.4197530864194</v>
      </c>
      <c r="E273" s="19">
        <f t="shared" si="107"/>
        <v>102</v>
      </c>
      <c r="F273" s="19">
        <f t="shared" si="107"/>
        <v>106.58999999999999</v>
      </c>
      <c r="G273" s="19">
        <f t="shared" si="118"/>
        <v>3498.2969592592581</v>
      </c>
      <c r="H273" s="2">
        <f t="shared" si="128"/>
        <v>6.4927946753733812E-2</v>
      </c>
      <c r="K273" s="3" t="str">
        <f t="shared" si="112"/>
        <v>Japan</v>
      </c>
      <c r="L273" s="3" t="str">
        <f t="shared" si="119"/>
        <v>Office</v>
      </c>
      <c r="M273" s="19">
        <f t="shared" si="120"/>
        <v>-3086.4197530864194</v>
      </c>
      <c r="N273" s="19">
        <f t="shared" si="108"/>
        <v>102</v>
      </c>
      <c r="O273" s="19">
        <f t="shared" si="108"/>
        <v>106.58999999999999</v>
      </c>
      <c r="P273" s="19">
        <f t="shared" si="121"/>
        <v>3045.2876999999994</v>
      </c>
      <c r="Q273" s="2">
        <f t="shared" si="129"/>
        <v>1.8365863493126966E-2</v>
      </c>
      <c r="T273" s="3" t="str">
        <f t="shared" si="113"/>
        <v>Japan</v>
      </c>
      <c r="U273" s="3" t="str">
        <f t="shared" si="122"/>
        <v>Office</v>
      </c>
      <c r="V273" s="19">
        <f t="shared" si="123"/>
        <v>-3086.4197530864194</v>
      </c>
      <c r="W273" s="19">
        <f t="shared" si="109"/>
        <v>102</v>
      </c>
      <c r="X273" s="19">
        <f t="shared" si="109"/>
        <v>106.58999999999999</v>
      </c>
      <c r="Y273" s="19">
        <f t="shared" si="124"/>
        <v>4116.638064963503</v>
      </c>
      <c r="Z273" s="2">
        <f t="shared" si="130"/>
        <v>0.12245644985416715</v>
      </c>
      <c r="AC273" s="33">
        <f t="shared" si="102"/>
        <v>77</v>
      </c>
      <c r="AD273" s="3" t="str">
        <f t="shared" si="114"/>
        <v>Japan</v>
      </c>
      <c r="AE273" s="3" t="str">
        <f t="shared" si="125"/>
        <v>Office</v>
      </c>
      <c r="AF273" s="19">
        <f t="shared" si="126"/>
        <v>-3086.4197530864194</v>
      </c>
      <c r="AG273" s="19">
        <f t="shared" si="110"/>
        <v>102</v>
      </c>
      <c r="AH273" s="19">
        <f t="shared" si="110"/>
        <v>106.58999999999999</v>
      </c>
      <c r="AI273" s="19">
        <f t="shared" si="127"/>
        <v>3498.2969592592581</v>
      </c>
      <c r="AJ273" s="2">
        <f t="shared" si="131"/>
        <v>6.4927946753733812E-2</v>
      </c>
    </row>
    <row r="274" spans="1:36" x14ac:dyDescent="0.25">
      <c r="A274" s="33">
        <f t="shared" si="115"/>
        <v>78</v>
      </c>
      <c r="B274" s="3" t="str">
        <f t="shared" si="111"/>
        <v>Singapore</v>
      </c>
      <c r="C274" s="3" t="str">
        <f t="shared" si="116"/>
        <v>Office</v>
      </c>
      <c r="D274" s="19">
        <f t="shared" si="117"/>
        <v>-3044.1400304414005</v>
      </c>
      <c r="E274" s="19">
        <f t="shared" si="107"/>
        <v>102</v>
      </c>
      <c r="F274" s="19">
        <f t="shared" si="107"/>
        <v>104.04</v>
      </c>
      <c r="G274" s="19">
        <f t="shared" si="118"/>
        <v>3336.5865534246582</v>
      </c>
      <c r="H274" s="2">
        <f t="shared" si="128"/>
        <v>5.3506999999999971E-2</v>
      </c>
      <c r="K274" s="3" t="str">
        <f t="shared" si="112"/>
        <v>Singapore</v>
      </c>
      <c r="L274" s="3" t="str">
        <f t="shared" si="119"/>
        <v>Office</v>
      </c>
      <c r="M274" s="19">
        <f t="shared" si="120"/>
        <v>-3044.1400304414005</v>
      </c>
      <c r="N274" s="19">
        <f t="shared" si="108"/>
        <v>102</v>
      </c>
      <c r="O274" s="19">
        <f t="shared" si="108"/>
        <v>104.04</v>
      </c>
      <c r="P274" s="19">
        <f t="shared" si="121"/>
        <v>2909.8407471598421</v>
      </c>
      <c r="Q274" s="2">
        <f t="shared" si="129"/>
        <v>8.0631180454961981E-3</v>
      </c>
      <c r="T274" s="3" t="str">
        <f t="shared" si="113"/>
        <v>Singapore</v>
      </c>
      <c r="U274" s="3" t="str">
        <f t="shared" si="122"/>
        <v>Office</v>
      </c>
      <c r="V274" s="19">
        <f t="shared" si="123"/>
        <v>-3044.1400304414005</v>
      </c>
      <c r="W274" s="19">
        <f t="shared" si="109"/>
        <v>102</v>
      </c>
      <c r="X274" s="19">
        <f t="shared" si="109"/>
        <v>104.04</v>
      </c>
      <c r="Y274" s="19">
        <f t="shared" si="124"/>
        <v>3916.5624517055662</v>
      </c>
      <c r="Z274" s="2">
        <f t="shared" si="130"/>
        <v>0.10949258181958843</v>
      </c>
      <c r="AC274" s="33">
        <f t="shared" si="102"/>
        <v>78</v>
      </c>
      <c r="AD274" s="3" t="str">
        <f t="shared" si="114"/>
        <v>Singapore</v>
      </c>
      <c r="AE274" s="3" t="str">
        <f t="shared" si="125"/>
        <v>Office</v>
      </c>
      <c r="AF274" s="19">
        <f t="shared" si="126"/>
        <v>-3044.1400304414005</v>
      </c>
      <c r="AG274" s="19">
        <f t="shared" si="110"/>
        <v>102</v>
      </c>
      <c r="AH274" s="19">
        <f t="shared" si="110"/>
        <v>104.04</v>
      </c>
      <c r="AI274" s="19">
        <f t="shared" si="127"/>
        <v>3336.5865534246582</v>
      </c>
      <c r="AJ274" s="2">
        <f t="shared" si="131"/>
        <v>5.3506999999999971E-2</v>
      </c>
    </row>
    <row r="275" spans="1:36" x14ac:dyDescent="0.25">
      <c r="A275" s="33">
        <f t="shared" si="115"/>
        <v>79</v>
      </c>
      <c r="B275" s="3" t="str">
        <f t="shared" si="111"/>
        <v>South Korea</v>
      </c>
      <c r="C275" s="3" t="str">
        <f t="shared" si="116"/>
        <v>Office</v>
      </c>
      <c r="D275" s="19">
        <f t="shared" si="117"/>
        <v>-2469.1358024691358</v>
      </c>
      <c r="E275" s="19">
        <f t="shared" si="107"/>
        <v>102</v>
      </c>
      <c r="F275" s="19">
        <f t="shared" si="107"/>
        <v>104.04</v>
      </c>
      <c r="G275" s="19">
        <f t="shared" si="118"/>
        <v>2726.3874666666666</v>
      </c>
      <c r="H275" s="2">
        <f t="shared" si="128"/>
        <v>6.13099999971225E-2</v>
      </c>
      <c r="K275" s="3" t="str">
        <f t="shared" si="112"/>
        <v>South Korea</v>
      </c>
      <c r="L275" s="3" t="str">
        <f t="shared" si="119"/>
        <v>Office</v>
      </c>
      <c r="M275" s="19">
        <f t="shared" si="120"/>
        <v>-2469.1358024691358</v>
      </c>
      <c r="N275" s="19">
        <f t="shared" si="108"/>
        <v>102</v>
      </c>
      <c r="O275" s="19">
        <f t="shared" si="108"/>
        <v>104.04</v>
      </c>
      <c r="P275" s="19">
        <f t="shared" si="121"/>
        <v>2438.4460747252751</v>
      </c>
      <c r="Q275" s="2">
        <f t="shared" si="129"/>
        <v>2.409703615798664E-2</v>
      </c>
      <c r="T275" s="3" t="str">
        <f t="shared" si="113"/>
        <v>South Korea</v>
      </c>
      <c r="U275" s="3" t="str">
        <f t="shared" si="122"/>
        <v>Office</v>
      </c>
      <c r="V275" s="19">
        <f t="shared" si="123"/>
        <v>-2469.1358024691358</v>
      </c>
      <c r="W275" s="19">
        <f t="shared" si="109"/>
        <v>102</v>
      </c>
      <c r="X275" s="19">
        <f t="shared" si="109"/>
        <v>104.04</v>
      </c>
      <c r="Y275" s="19">
        <f t="shared" si="124"/>
        <v>3095.439109859155</v>
      </c>
      <c r="Z275" s="2">
        <f t="shared" si="130"/>
        <v>0.10540251308793902</v>
      </c>
      <c r="AC275" s="33">
        <f t="shared" si="102"/>
        <v>79</v>
      </c>
      <c r="AD275" s="3" t="str">
        <f t="shared" si="114"/>
        <v>South Korea</v>
      </c>
      <c r="AE275" s="3" t="str">
        <f t="shared" si="125"/>
        <v>Office</v>
      </c>
      <c r="AF275" s="19">
        <f t="shared" si="126"/>
        <v>-2469.1358024691358</v>
      </c>
      <c r="AG275" s="19">
        <f t="shared" si="110"/>
        <v>102</v>
      </c>
      <c r="AH275" s="19">
        <f t="shared" si="110"/>
        <v>104.04</v>
      </c>
      <c r="AI275" s="19">
        <f t="shared" si="127"/>
        <v>2726.3874666666666</v>
      </c>
      <c r="AJ275" s="2">
        <f t="shared" si="131"/>
        <v>6.13099999971225E-2</v>
      </c>
    </row>
    <row r="276" spans="1:36" x14ac:dyDescent="0.25">
      <c r="A276" s="33">
        <f t="shared" si="115"/>
        <v>80</v>
      </c>
      <c r="B276" s="3" t="str">
        <f t="shared" si="111"/>
        <v>Australia</v>
      </c>
      <c r="C276" s="3" t="str">
        <f t="shared" si="116"/>
        <v>Retail</v>
      </c>
      <c r="D276" s="19">
        <f t="shared" si="117"/>
        <v>-2173.9130434782605</v>
      </c>
      <c r="E276" s="19">
        <f t="shared" si="107"/>
        <v>101.49999999999999</v>
      </c>
      <c r="F276" s="19">
        <f t="shared" si="107"/>
        <v>103.02249999999998</v>
      </c>
      <c r="G276" s="19">
        <f t="shared" si="118"/>
        <v>2389.4949065217384</v>
      </c>
      <c r="H276" s="2">
        <f t="shared" si="128"/>
        <v>6.3352859647653581E-2</v>
      </c>
      <c r="K276" s="3" t="str">
        <f t="shared" si="112"/>
        <v>Australia</v>
      </c>
      <c r="L276" s="3" t="str">
        <f t="shared" si="119"/>
        <v>Retail</v>
      </c>
      <c r="M276" s="19">
        <f t="shared" si="120"/>
        <v>-2173.9130434782605</v>
      </c>
      <c r="N276" s="19">
        <f t="shared" si="108"/>
        <v>101.49999999999999</v>
      </c>
      <c r="O276" s="19">
        <f t="shared" si="108"/>
        <v>103.02249999999998</v>
      </c>
      <c r="P276" s="19">
        <f t="shared" si="121"/>
        <v>2165.5329499999993</v>
      </c>
      <c r="Q276" s="2">
        <f t="shared" si="129"/>
        <v>3.0579973756643897E-2</v>
      </c>
      <c r="T276" s="3" t="str">
        <f t="shared" si="113"/>
        <v>Australia</v>
      </c>
      <c r="U276" s="3" t="str">
        <f t="shared" si="122"/>
        <v>Retail</v>
      </c>
      <c r="V276" s="19">
        <f t="shared" si="123"/>
        <v>-2173.9130434782605</v>
      </c>
      <c r="W276" s="19">
        <f t="shared" si="109"/>
        <v>101.49999999999999</v>
      </c>
      <c r="X276" s="19">
        <f t="shared" si="109"/>
        <v>103.02249999999998</v>
      </c>
      <c r="Y276" s="19">
        <f t="shared" si="124"/>
        <v>2668.0817304878037</v>
      </c>
      <c r="Z276" s="2">
        <f t="shared" si="130"/>
        <v>0.10141824370148456</v>
      </c>
      <c r="AC276" s="33">
        <f t="shared" si="102"/>
        <v>80</v>
      </c>
      <c r="AD276" s="3" t="str">
        <f t="shared" si="114"/>
        <v>Australia</v>
      </c>
      <c r="AE276" s="3" t="str">
        <f t="shared" si="125"/>
        <v>Retail</v>
      </c>
      <c r="AF276" s="19">
        <f t="shared" si="126"/>
        <v>-2173.9130434782605</v>
      </c>
      <c r="AG276" s="19">
        <f t="shared" si="110"/>
        <v>101.49999999999999</v>
      </c>
      <c r="AH276" s="19">
        <f t="shared" si="110"/>
        <v>103.02249999999998</v>
      </c>
      <c r="AI276" s="19">
        <f t="shared" si="127"/>
        <v>2389.4949065217384</v>
      </c>
      <c r="AJ276" s="2">
        <f t="shared" si="131"/>
        <v>6.3352859647653581E-2</v>
      </c>
    </row>
    <row r="277" spans="1:36" x14ac:dyDescent="0.25">
      <c r="A277" s="33">
        <f t="shared" si="115"/>
        <v>81</v>
      </c>
      <c r="B277" s="3" t="str">
        <f t="shared" si="111"/>
        <v>Australia</v>
      </c>
      <c r="C277" s="3" t="str">
        <f t="shared" si="116"/>
        <v>Retail</v>
      </c>
      <c r="D277" s="19">
        <f t="shared" si="117"/>
        <v>-2150.5376344086021</v>
      </c>
      <c r="E277" s="19">
        <f t="shared" ref="E277:F286" si="132">+E183</f>
        <v>101.49999999999999</v>
      </c>
      <c r="F277" s="19">
        <f t="shared" si="132"/>
        <v>103.02249999999998</v>
      </c>
      <c r="G277" s="19">
        <f t="shared" si="118"/>
        <v>2364.9313370967739</v>
      </c>
      <c r="H277" s="2">
        <f t="shared" si="128"/>
        <v>6.3860336194310419E-2</v>
      </c>
      <c r="K277" s="3" t="str">
        <f t="shared" si="112"/>
        <v>Australia</v>
      </c>
      <c r="L277" s="3" t="str">
        <f t="shared" si="119"/>
        <v>Retail</v>
      </c>
      <c r="M277" s="19">
        <f t="shared" si="120"/>
        <v>-2150.5376344086021</v>
      </c>
      <c r="N277" s="19">
        <f t="shared" ref="N277:O286" si="133">+N183</f>
        <v>101.49999999999999</v>
      </c>
      <c r="O277" s="19">
        <f t="shared" si="133"/>
        <v>103.02249999999998</v>
      </c>
      <c r="P277" s="19">
        <f t="shared" si="121"/>
        <v>2145.5285810679607</v>
      </c>
      <c r="Q277" s="2">
        <f t="shared" si="129"/>
        <v>3.1432723769673432E-2</v>
      </c>
      <c r="T277" s="3" t="str">
        <f t="shared" si="113"/>
        <v>Australia</v>
      </c>
      <c r="U277" s="3" t="str">
        <f t="shared" si="122"/>
        <v>Retail</v>
      </c>
      <c r="V277" s="19">
        <f t="shared" si="123"/>
        <v>-2150.5376344086021</v>
      </c>
      <c r="W277" s="19">
        <f t="shared" ref="W277:X286" si="134">+W183</f>
        <v>101.49999999999999</v>
      </c>
      <c r="X277" s="19">
        <f t="shared" si="134"/>
        <v>103.02249999999998</v>
      </c>
      <c r="Y277" s="19">
        <f t="shared" si="124"/>
        <v>2637.2022271084334</v>
      </c>
      <c r="Z277" s="2">
        <f t="shared" si="130"/>
        <v>0.10146539681482158</v>
      </c>
      <c r="AC277" s="33">
        <f t="shared" si="102"/>
        <v>81</v>
      </c>
      <c r="AD277" s="3" t="str">
        <f t="shared" si="114"/>
        <v>Australia</v>
      </c>
      <c r="AE277" s="3" t="str">
        <f t="shared" si="125"/>
        <v>Retail</v>
      </c>
      <c r="AF277" s="19">
        <f t="shared" si="126"/>
        <v>-2150.5376344086021</v>
      </c>
      <c r="AG277" s="19">
        <f t="shared" ref="AG277:AH286" si="135">+AG183</f>
        <v>101.49999999999999</v>
      </c>
      <c r="AH277" s="19">
        <f t="shared" si="135"/>
        <v>103.02249999999998</v>
      </c>
      <c r="AI277" s="19">
        <f t="shared" si="127"/>
        <v>2364.9313370967739</v>
      </c>
      <c r="AJ277" s="2">
        <f t="shared" si="131"/>
        <v>6.3860336194310419E-2</v>
      </c>
    </row>
    <row r="278" spans="1:36" x14ac:dyDescent="0.25">
      <c r="A278" s="33">
        <f t="shared" si="115"/>
        <v>82</v>
      </c>
      <c r="B278" s="3">
        <f t="shared" si="111"/>
        <v>0</v>
      </c>
      <c r="C278" s="3">
        <f t="shared" si="116"/>
        <v>0</v>
      </c>
      <c r="D278" s="19" t="e">
        <f t="shared" si="117"/>
        <v>#DIV/0!</v>
      </c>
      <c r="E278" s="19">
        <f t="shared" si="132"/>
        <v>100</v>
      </c>
      <c r="F278" s="19">
        <f t="shared" si="132"/>
        <v>100</v>
      </c>
      <c r="G278" s="19" t="e">
        <f t="shared" si="118"/>
        <v>#DIV/0!</v>
      </c>
      <c r="H278" s="2" t="e">
        <f t="shared" si="128"/>
        <v>#VALUE!</v>
      </c>
      <c r="K278" s="3">
        <f t="shared" si="112"/>
        <v>0</v>
      </c>
      <c r="L278" s="3">
        <f t="shared" si="119"/>
        <v>0</v>
      </c>
      <c r="M278" s="19" t="e">
        <f t="shared" si="120"/>
        <v>#DIV/0!</v>
      </c>
      <c r="N278" s="19">
        <f t="shared" si="133"/>
        <v>100</v>
      </c>
      <c r="O278" s="19">
        <f t="shared" si="133"/>
        <v>100</v>
      </c>
      <c r="P278" s="19">
        <f t="shared" si="121"/>
        <v>20100</v>
      </c>
      <c r="Q278" s="2" t="e">
        <f t="shared" si="129"/>
        <v>#VALUE!</v>
      </c>
      <c r="T278" s="3">
        <f t="shared" si="113"/>
        <v>0</v>
      </c>
      <c r="U278" s="3">
        <f t="shared" si="122"/>
        <v>0</v>
      </c>
      <c r="V278" s="19" t="e">
        <f t="shared" si="123"/>
        <v>#DIV/0!</v>
      </c>
      <c r="W278" s="19">
        <f t="shared" si="134"/>
        <v>100</v>
      </c>
      <c r="X278" s="19">
        <f t="shared" si="134"/>
        <v>100</v>
      </c>
      <c r="Y278" s="19">
        <f t="shared" si="124"/>
        <v>-19900</v>
      </c>
      <c r="Z278" s="2" t="e">
        <f t="shared" si="130"/>
        <v>#VALUE!</v>
      </c>
      <c r="AC278" s="33">
        <f t="shared" si="102"/>
        <v>82</v>
      </c>
      <c r="AD278" s="3">
        <f t="shared" si="114"/>
        <v>0</v>
      </c>
      <c r="AE278" s="3">
        <f t="shared" si="125"/>
        <v>0</v>
      </c>
      <c r="AF278" s="19" t="e">
        <f t="shared" si="126"/>
        <v>#DIV/0!</v>
      </c>
      <c r="AG278" s="19">
        <f t="shared" si="135"/>
        <v>100</v>
      </c>
      <c r="AH278" s="19">
        <f t="shared" si="135"/>
        <v>100</v>
      </c>
      <c r="AI278" s="19" t="e">
        <f t="shared" si="127"/>
        <v>#DIV/0!</v>
      </c>
      <c r="AJ278" s="2" t="e">
        <f t="shared" si="131"/>
        <v>#VALUE!</v>
      </c>
    </row>
    <row r="279" spans="1:36" x14ac:dyDescent="0.25">
      <c r="A279" s="33">
        <f t="shared" si="115"/>
        <v>83</v>
      </c>
      <c r="B279" s="3">
        <f t="shared" si="111"/>
        <v>0</v>
      </c>
      <c r="C279" s="3">
        <f t="shared" si="116"/>
        <v>0</v>
      </c>
      <c r="D279" s="19" t="e">
        <f t="shared" si="117"/>
        <v>#DIV/0!</v>
      </c>
      <c r="E279" s="19">
        <f t="shared" si="132"/>
        <v>100</v>
      </c>
      <c r="F279" s="19">
        <f t="shared" si="132"/>
        <v>100</v>
      </c>
      <c r="G279" s="19" t="e">
        <f t="shared" si="118"/>
        <v>#DIV/0!</v>
      </c>
      <c r="H279" s="2" t="e">
        <f t="shared" si="128"/>
        <v>#VALUE!</v>
      </c>
      <c r="K279" s="3">
        <f t="shared" si="112"/>
        <v>0</v>
      </c>
      <c r="L279" s="3">
        <f t="shared" si="119"/>
        <v>0</v>
      </c>
      <c r="M279" s="19" t="e">
        <f t="shared" si="120"/>
        <v>#DIV/0!</v>
      </c>
      <c r="N279" s="19">
        <f t="shared" si="133"/>
        <v>100</v>
      </c>
      <c r="O279" s="19">
        <f t="shared" si="133"/>
        <v>100</v>
      </c>
      <c r="P279" s="19">
        <f t="shared" si="121"/>
        <v>20100</v>
      </c>
      <c r="Q279" s="2" t="e">
        <f t="shared" si="129"/>
        <v>#VALUE!</v>
      </c>
      <c r="T279" s="3">
        <f t="shared" si="113"/>
        <v>0</v>
      </c>
      <c r="U279" s="3">
        <f t="shared" si="122"/>
        <v>0</v>
      </c>
      <c r="V279" s="19" t="e">
        <f t="shared" si="123"/>
        <v>#DIV/0!</v>
      </c>
      <c r="W279" s="19">
        <f t="shared" si="134"/>
        <v>100</v>
      </c>
      <c r="X279" s="19">
        <f t="shared" si="134"/>
        <v>100</v>
      </c>
      <c r="Y279" s="19">
        <f t="shared" si="124"/>
        <v>-19900</v>
      </c>
      <c r="Z279" s="2" t="e">
        <f t="shared" si="130"/>
        <v>#VALUE!</v>
      </c>
      <c r="AC279" s="33">
        <f t="shared" si="102"/>
        <v>83</v>
      </c>
      <c r="AD279" s="3">
        <f t="shared" si="114"/>
        <v>0</v>
      </c>
      <c r="AE279" s="3">
        <f t="shared" si="125"/>
        <v>0</v>
      </c>
      <c r="AF279" s="19" t="e">
        <f t="shared" si="126"/>
        <v>#DIV/0!</v>
      </c>
      <c r="AG279" s="19">
        <f t="shared" si="135"/>
        <v>100</v>
      </c>
      <c r="AH279" s="19">
        <f t="shared" si="135"/>
        <v>100</v>
      </c>
      <c r="AI279" s="19" t="e">
        <f t="shared" si="127"/>
        <v>#DIV/0!</v>
      </c>
      <c r="AJ279" s="2" t="e">
        <f t="shared" si="131"/>
        <v>#VALUE!</v>
      </c>
    </row>
    <row r="280" spans="1:36" x14ac:dyDescent="0.25">
      <c r="A280" s="33">
        <f t="shared" si="115"/>
        <v>84</v>
      </c>
      <c r="B280" s="3" t="str">
        <f t="shared" si="111"/>
        <v>Singapore</v>
      </c>
      <c r="C280" s="3" t="str">
        <f t="shared" si="116"/>
        <v>Retail</v>
      </c>
      <c r="D280" s="19">
        <f t="shared" si="117"/>
        <v>-2222.2222222222222</v>
      </c>
      <c r="E280" s="19">
        <f t="shared" si="132"/>
        <v>101.75</v>
      </c>
      <c r="F280" s="19">
        <f t="shared" si="132"/>
        <v>103.530625</v>
      </c>
      <c r="G280" s="19">
        <f t="shared" si="118"/>
        <v>2446.2848762152776</v>
      </c>
      <c r="H280" s="2">
        <f t="shared" si="128"/>
        <v>6.3287499998147423E-2</v>
      </c>
      <c r="K280" s="3" t="str">
        <f t="shared" si="112"/>
        <v>Singapore</v>
      </c>
      <c r="L280" s="3" t="str">
        <f t="shared" si="119"/>
        <v>Retail</v>
      </c>
      <c r="M280" s="19">
        <f t="shared" si="120"/>
        <v>-2222.2222222222222</v>
      </c>
      <c r="N280" s="19">
        <f t="shared" si="133"/>
        <v>101.75</v>
      </c>
      <c r="O280" s="19">
        <f t="shared" si="133"/>
        <v>103.530625</v>
      </c>
      <c r="P280" s="19">
        <f t="shared" si="121"/>
        <v>2212.1906296874999</v>
      </c>
      <c r="Q280" s="2">
        <f t="shared" si="129"/>
        <v>2.9776787649284264E-2</v>
      </c>
      <c r="T280" s="3" t="str">
        <f t="shared" si="113"/>
        <v>Singapore</v>
      </c>
      <c r="U280" s="3" t="str">
        <f t="shared" si="122"/>
        <v>Retail</v>
      </c>
      <c r="V280" s="19">
        <f t="shared" si="123"/>
        <v>-2222.2222222222222</v>
      </c>
      <c r="W280" s="19">
        <f t="shared" si="134"/>
        <v>101.75</v>
      </c>
      <c r="X280" s="19">
        <f t="shared" si="134"/>
        <v>103.530625</v>
      </c>
      <c r="Y280" s="19">
        <f t="shared" si="124"/>
        <v>2738.9026843749998</v>
      </c>
      <c r="Z280" s="2">
        <f t="shared" si="130"/>
        <v>0.10233698179130668</v>
      </c>
      <c r="AC280" s="33">
        <f t="shared" si="102"/>
        <v>84</v>
      </c>
      <c r="AD280" s="3" t="str">
        <f t="shared" si="114"/>
        <v>Singapore</v>
      </c>
      <c r="AE280" s="3" t="str">
        <f t="shared" si="125"/>
        <v>Retail</v>
      </c>
      <c r="AF280" s="19">
        <f t="shared" si="126"/>
        <v>-2222.2222222222222</v>
      </c>
      <c r="AG280" s="19">
        <f t="shared" si="135"/>
        <v>101.75</v>
      </c>
      <c r="AH280" s="19">
        <f t="shared" si="135"/>
        <v>103.530625</v>
      </c>
      <c r="AI280" s="19">
        <f t="shared" si="127"/>
        <v>2446.2848762152776</v>
      </c>
      <c r="AJ280" s="2">
        <f t="shared" si="131"/>
        <v>6.3287499998147423E-2</v>
      </c>
    </row>
    <row r="281" spans="1:36" x14ac:dyDescent="0.25">
      <c r="A281" s="33">
        <f t="shared" si="115"/>
        <v>85</v>
      </c>
      <c r="B281" s="3" t="str">
        <f t="shared" si="111"/>
        <v>South Korea</v>
      </c>
      <c r="C281" s="3" t="str">
        <f t="shared" si="116"/>
        <v>Retail</v>
      </c>
      <c r="D281" s="19">
        <f t="shared" si="117"/>
        <v>-2057.6131687242801</v>
      </c>
      <c r="E281" s="19">
        <f t="shared" si="132"/>
        <v>102.25</v>
      </c>
      <c r="F281" s="19">
        <f t="shared" si="132"/>
        <v>104.550625</v>
      </c>
      <c r="G281" s="19">
        <f t="shared" si="118"/>
        <v>2306.5535091756688</v>
      </c>
      <c r="H281" s="2">
        <f t="shared" si="128"/>
        <v>7.2193499999799071E-2</v>
      </c>
      <c r="K281" s="3" t="str">
        <f t="shared" si="112"/>
        <v>South Korea</v>
      </c>
      <c r="L281" s="3" t="str">
        <f t="shared" si="119"/>
        <v>Retail</v>
      </c>
      <c r="M281" s="19">
        <f t="shared" si="120"/>
        <v>-2057.6131687242801</v>
      </c>
      <c r="N281" s="19">
        <f t="shared" si="133"/>
        <v>102.25</v>
      </c>
      <c r="O281" s="19">
        <f t="shared" si="133"/>
        <v>104.550625</v>
      </c>
      <c r="P281" s="19">
        <f t="shared" si="121"/>
        <v>2101.3622316464553</v>
      </c>
      <c r="Q281" s="2">
        <f t="shared" si="129"/>
        <v>4.0966707710101469E-2</v>
      </c>
      <c r="T281" s="3" t="str">
        <f t="shared" si="113"/>
        <v>South Korea</v>
      </c>
      <c r="U281" s="3" t="str">
        <f t="shared" si="122"/>
        <v>Retail</v>
      </c>
      <c r="V281" s="19">
        <f t="shared" si="123"/>
        <v>-2057.6131687242801</v>
      </c>
      <c r="W281" s="19">
        <f t="shared" si="134"/>
        <v>102.25</v>
      </c>
      <c r="X281" s="19">
        <f t="shared" si="134"/>
        <v>104.550625</v>
      </c>
      <c r="Y281" s="19">
        <f t="shared" si="124"/>
        <v>2558.8070063216742</v>
      </c>
      <c r="Z281" s="2">
        <f t="shared" si="130"/>
        <v>0.10818016864877067</v>
      </c>
      <c r="AC281" s="33">
        <f t="shared" si="102"/>
        <v>85</v>
      </c>
      <c r="AD281" s="3" t="str">
        <f t="shared" si="114"/>
        <v>South Korea</v>
      </c>
      <c r="AE281" s="3" t="str">
        <f t="shared" si="125"/>
        <v>Retail</v>
      </c>
      <c r="AF281" s="19">
        <f t="shared" si="126"/>
        <v>-2057.6131687242801</v>
      </c>
      <c r="AG281" s="19">
        <f t="shared" si="135"/>
        <v>102.25</v>
      </c>
      <c r="AH281" s="19">
        <f t="shared" si="135"/>
        <v>104.550625</v>
      </c>
      <c r="AI281" s="19">
        <f t="shared" si="127"/>
        <v>2306.5535091756688</v>
      </c>
      <c r="AJ281" s="2">
        <f t="shared" si="131"/>
        <v>7.2193499999799071E-2</v>
      </c>
    </row>
    <row r="282" spans="1:36" x14ac:dyDescent="0.25">
      <c r="A282" s="33">
        <f t="shared" si="115"/>
        <v>86</v>
      </c>
      <c r="B282" s="3" t="str">
        <f t="shared" si="111"/>
        <v>Australia</v>
      </c>
      <c r="C282" s="3" t="str">
        <f t="shared" si="116"/>
        <v>Residential</v>
      </c>
      <c r="D282" s="19">
        <f t="shared" si="117"/>
        <v>-2539.6825396825393</v>
      </c>
      <c r="E282" s="19">
        <f t="shared" si="132"/>
        <v>105.5</v>
      </c>
      <c r="F282" s="19">
        <f t="shared" si="132"/>
        <v>109.72</v>
      </c>
      <c r="G282" s="19">
        <f t="shared" si="118"/>
        <v>2990.3881222222217</v>
      </c>
      <c r="H282" s="2">
        <f t="shared" si="128"/>
        <v>8.3807866198017722E-2</v>
      </c>
      <c r="K282" s="3" t="str">
        <f t="shared" si="112"/>
        <v>Australia</v>
      </c>
      <c r="L282" s="3" t="str">
        <f t="shared" si="119"/>
        <v>Residential</v>
      </c>
      <c r="M282" s="19">
        <f t="shared" si="120"/>
        <v>-2539.6825396825393</v>
      </c>
      <c r="N282" s="19">
        <f t="shared" si="133"/>
        <v>105.5</v>
      </c>
      <c r="O282" s="19">
        <f t="shared" si="133"/>
        <v>109.72</v>
      </c>
      <c r="P282" s="19">
        <f t="shared" si="121"/>
        <v>2666.2075901408448</v>
      </c>
      <c r="Q282" s="2">
        <f t="shared" si="129"/>
        <v>4.4733840058238217E-2</v>
      </c>
      <c r="T282" s="3" t="str">
        <f t="shared" si="113"/>
        <v>Australia</v>
      </c>
      <c r="U282" s="3" t="str">
        <f t="shared" si="122"/>
        <v>Residential</v>
      </c>
      <c r="V282" s="19">
        <f t="shared" si="123"/>
        <v>-2539.6825396825393</v>
      </c>
      <c r="W282" s="19">
        <f t="shared" si="134"/>
        <v>105.5</v>
      </c>
      <c r="X282" s="19">
        <f t="shared" si="134"/>
        <v>109.72</v>
      </c>
      <c r="Y282" s="19">
        <f t="shared" si="124"/>
        <v>3408.8757181818169</v>
      </c>
      <c r="Z282" s="2">
        <f t="shared" si="130"/>
        <v>0.13032738154082368</v>
      </c>
      <c r="AC282" s="33">
        <f t="shared" si="102"/>
        <v>86</v>
      </c>
      <c r="AD282" s="3" t="str">
        <f t="shared" si="114"/>
        <v>Australia</v>
      </c>
      <c r="AE282" s="3" t="str">
        <f t="shared" si="125"/>
        <v>Residential</v>
      </c>
      <c r="AF282" s="19">
        <f t="shared" si="126"/>
        <v>-2539.6825396825393</v>
      </c>
      <c r="AG282" s="19">
        <f t="shared" si="135"/>
        <v>105.5</v>
      </c>
      <c r="AH282" s="19">
        <f t="shared" si="135"/>
        <v>109.72</v>
      </c>
      <c r="AI282" s="19">
        <f t="shared" si="127"/>
        <v>2990.3881222222217</v>
      </c>
      <c r="AJ282" s="2">
        <f t="shared" si="131"/>
        <v>8.3807866198017722E-2</v>
      </c>
    </row>
    <row r="283" spans="1:36" x14ac:dyDescent="0.25">
      <c r="A283" s="33">
        <f t="shared" si="115"/>
        <v>87</v>
      </c>
      <c r="B283" s="3">
        <f t="shared" si="111"/>
        <v>0</v>
      </c>
      <c r="C283" s="3">
        <f t="shared" si="116"/>
        <v>0</v>
      </c>
      <c r="D283" s="19" t="e">
        <f t="shared" si="117"/>
        <v>#DIV/0!</v>
      </c>
      <c r="E283" s="19">
        <f t="shared" si="132"/>
        <v>100</v>
      </c>
      <c r="F283" s="19">
        <f t="shared" si="132"/>
        <v>100</v>
      </c>
      <c r="G283" s="19" t="e">
        <f t="shared" si="118"/>
        <v>#DIV/0!</v>
      </c>
      <c r="H283" s="2" t="e">
        <f t="shared" si="128"/>
        <v>#VALUE!</v>
      </c>
      <c r="K283" s="3">
        <f t="shared" si="112"/>
        <v>0</v>
      </c>
      <c r="L283" s="3">
        <f t="shared" si="119"/>
        <v>0</v>
      </c>
      <c r="M283" s="19" t="e">
        <f t="shared" si="120"/>
        <v>#DIV/0!</v>
      </c>
      <c r="N283" s="19">
        <f t="shared" si="133"/>
        <v>100</v>
      </c>
      <c r="O283" s="19">
        <f t="shared" si="133"/>
        <v>100</v>
      </c>
      <c r="P283" s="19">
        <f t="shared" si="121"/>
        <v>20100</v>
      </c>
      <c r="Q283" s="2" t="e">
        <f t="shared" si="129"/>
        <v>#VALUE!</v>
      </c>
      <c r="T283" s="3">
        <f t="shared" si="113"/>
        <v>0</v>
      </c>
      <c r="U283" s="3">
        <f t="shared" si="122"/>
        <v>0</v>
      </c>
      <c r="V283" s="19" t="e">
        <f t="shared" si="123"/>
        <v>#DIV/0!</v>
      </c>
      <c r="W283" s="19">
        <f t="shared" si="134"/>
        <v>100</v>
      </c>
      <c r="X283" s="19">
        <f t="shared" si="134"/>
        <v>100</v>
      </c>
      <c r="Y283" s="19">
        <f t="shared" si="124"/>
        <v>-19900</v>
      </c>
      <c r="Z283" s="2" t="e">
        <f t="shared" si="130"/>
        <v>#VALUE!</v>
      </c>
      <c r="AC283" s="33">
        <f t="shared" si="102"/>
        <v>87</v>
      </c>
      <c r="AD283" s="3">
        <f t="shared" si="114"/>
        <v>0</v>
      </c>
      <c r="AE283" s="3">
        <f t="shared" si="125"/>
        <v>0</v>
      </c>
      <c r="AF283" s="19" t="e">
        <f t="shared" si="126"/>
        <v>#DIV/0!</v>
      </c>
      <c r="AG283" s="19">
        <f t="shared" si="135"/>
        <v>100</v>
      </c>
      <c r="AH283" s="19">
        <f t="shared" si="135"/>
        <v>100</v>
      </c>
      <c r="AI283" s="19" t="e">
        <f t="shared" si="127"/>
        <v>#DIV/0!</v>
      </c>
      <c r="AJ283" s="2" t="e">
        <f t="shared" si="131"/>
        <v>#VALUE!</v>
      </c>
    </row>
    <row r="284" spans="1:36" x14ac:dyDescent="0.25">
      <c r="A284" s="33">
        <f t="shared" si="115"/>
        <v>88</v>
      </c>
      <c r="B284" s="3" t="str">
        <f t="shared" si="111"/>
        <v>Japan</v>
      </c>
      <c r="C284" s="3" t="str">
        <f t="shared" si="116"/>
        <v>Residential</v>
      </c>
      <c r="D284" s="19">
        <f t="shared" si="117"/>
        <v>-3007.5187969924809</v>
      </c>
      <c r="E284" s="19">
        <f t="shared" si="132"/>
        <v>103</v>
      </c>
      <c r="F284" s="19">
        <f t="shared" si="132"/>
        <v>105.57499999999999</v>
      </c>
      <c r="G284" s="19">
        <f t="shared" si="118"/>
        <v>3354.5801367481195</v>
      </c>
      <c r="H284" s="2">
        <f t="shared" si="128"/>
        <v>6.0022154959355145E-2</v>
      </c>
      <c r="K284" s="3" t="str">
        <f t="shared" si="112"/>
        <v>Japan</v>
      </c>
      <c r="L284" s="3" t="str">
        <f t="shared" si="119"/>
        <v>Residential</v>
      </c>
      <c r="M284" s="19">
        <f t="shared" si="120"/>
        <v>-3007.5187969924809</v>
      </c>
      <c r="N284" s="19">
        <f t="shared" si="133"/>
        <v>103</v>
      </c>
      <c r="O284" s="19">
        <f t="shared" si="133"/>
        <v>105.57499999999999</v>
      </c>
      <c r="P284" s="19">
        <f t="shared" si="121"/>
        <v>2930.1840976307185</v>
      </c>
      <c r="Q284" s="2">
        <f t="shared" si="129"/>
        <v>1.4839464575541861E-2</v>
      </c>
      <c r="T284" s="3" t="str">
        <f t="shared" si="113"/>
        <v>Japan</v>
      </c>
      <c r="U284" s="3" t="str">
        <f t="shared" si="122"/>
        <v>Residential</v>
      </c>
      <c r="V284" s="19">
        <f t="shared" si="123"/>
        <v>-3007.5187969924809</v>
      </c>
      <c r="W284" s="19">
        <f t="shared" si="134"/>
        <v>103</v>
      </c>
      <c r="X284" s="19">
        <f t="shared" si="134"/>
        <v>105.57499999999999</v>
      </c>
      <c r="Y284" s="19">
        <f t="shared" si="124"/>
        <v>3929.2048622787602</v>
      </c>
      <c r="Z284" s="2">
        <f t="shared" si="130"/>
        <v>0.11554770561730554</v>
      </c>
      <c r="AC284" s="33">
        <f t="shared" si="102"/>
        <v>88</v>
      </c>
      <c r="AD284" s="3" t="str">
        <f t="shared" si="114"/>
        <v>Japan</v>
      </c>
      <c r="AE284" s="3" t="str">
        <f t="shared" si="125"/>
        <v>Residential</v>
      </c>
      <c r="AF284" s="19">
        <f t="shared" si="126"/>
        <v>-3007.5187969924809</v>
      </c>
      <c r="AG284" s="19">
        <f t="shared" si="135"/>
        <v>103</v>
      </c>
      <c r="AH284" s="19">
        <f t="shared" si="135"/>
        <v>105.57499999999999</v>
      </c>
      <c r="AI284" s="19">
        <f t="shared" si="127"/>
        <v>3354.5801367481195</v>
      </c>
      <c r="AJ284" s="2">
        <f t="shared" si="131"/>
        <v>6.0022154959355145E-2</v>
      </c>
    </row>
    <row r="285" spans="1:36" x14ac:dyDescent="0.25">
      <c r="A285" s="33">
        <f t="shared" si="115"/>
        <v>89</v>
      </c>
      <c r="B285" s="3" t="str">
        <f t="shared" si="111"/>
        <v>Australia</v>
      </c>
      <c r="C285" s="3" t="str">
        <f t="shared" si="116"/>
        <v>Healthcare</v>
      </c>
      <c r="D285" s="19">
        <f t="shared" si="117"/>
        <v>-1975.3086419753085</v>
      </c>
      <c r="E285" s="19">
        <f t="shared" si="132"/>
        <v>102.49999999999999</v>
      </c>
      <c r="F285" s="19">
        <f t="shared" si="132"/>
        <v>105.06249999999997</v>
      </c>
      <c r="G285" s="19">
        <f t="shared" si="118"/>
        <v>2234.8804205246906</v>
      </c>
      <c r="H285" s="2">
        <f t="shared" si="128"/>
        <v>7.6890624999953694E-2</v>
      </c>
      <c r="K285" s="3" t="str">
        <f t="shared" si="112"/>
        <v>Australia</v>
      </c>
      <c r="L285" s="3" t="str">
        <f t="shared" si="119"/>
        <v>Healthcare</v>
      </c>
      <c r="M285" s="19">
        <f t="shared" si="120"/>
        <v>-1975.3086419753085</v>
      </c>
      <c r="N285" s="19">
        <f t="shared" si="133"/>
        <v>102.49999999999999</v>
      </c>
      <c r="O285" s="19">
        <f t="shared" si="133"/>
        <v>105.06249999999997</v>
      </c>
      <c r="P285" s="19">
        <f t="shared" si="121"/>
        <v>2043.6722085674148</v>
      </c>
      <c r="Q285" s="2">
        <f t="shared" si="129"/>
        <v>4.6823725447743714E-2</v>
      </c>
      <c r="T285" s="3" t="str">
        <f t="shared" si="113"/>
        <v>Australia</v>
      </c>
      <c r="U285" s="3" t="str">
        <f t="shared" si="122"/>
        <v>Healthcare</v>
      </c>
      <c r="V285" s="19">
        <f t="shared" si="123"/>
        <v>-1975.3086419753085</v>
      </c>
      <c r="W285" s="19">
        <f t="shared" si="134"/>
        <v>102.49999999999999</v>
      </c>
      <c r="X285" s="19">
        <f t="shared" si="134"/>
        <v>105.06249999999997</v>
      </c>
      <c r="Y285" s="19">
        <f t="shared" si="124"/>
        <v>2467.997281678081</v>
      </c>
      <c r="Z285" s="2">
        <f t="shared" si="130"/>
        <v>0.11134914033007903</v>
      </c>
      <c r="AC285" s="33">
        <f t="shared" si="102"/>
        <v>89</v>
      </c>
      <c r="AD285" s="3" t="str">
        <f t="shared" si="114"/>
        <v>Australia</v>
      </c>
      <c r="AE285" s="3" t="str">
        <f t="shared" si="125"/>
        <v>Healthcare</v>
      </c>
      <c r="AF285" s="19">
        <f t="shared" si="126"/>
        <v>-1975.3086419753085</v>
      </c>
      <c r="AG285" s="19">
        <f t="shared" si="135"/>
        <v>102.49999999999999</v>
      </c>
      <c r="AH285" s="19">
        <f t="shared" si="135"/>
        <v>105.06249999999997</v>
      </c>
      <c r="AI285" s="19">
        <f t="shared" si="127"/>
        <v>2234.8804205246906</v>
      </c>
      <c r="AJ285" s="2">
        <f t="shared" si="131"/>
        <v>7.6890624999953694E-2</v>
      </c>
    </row>
    <row r="286" spans="1:36" x14ac:dyDescent="0.25">
      <c r="A286" s="33">
        <f t="shared" si="115"/>
        <v>90</v>
      </c>
      <c r="B286" s="3">
        <f t="shared" si="111"/>
        <v>0</v>
      </c>
      <c r="C286" s="3">
        <f t="shared" si="116"/>
        <v>0</v>
      </c>
      <c r="D286" s="19" t="e">
        <f t="shared" si="117"/>
        <v>#DIV/0!</v>
      </c>
      <c r="E286" s="19">
        <f t="shared" si="132"/>
        <v>100</v>
      </c>
      <c r="F286" s="19">
        <f t="shared" si="132"/>
        <v>100</v>
      </c>
      <c r="G286" s="19" t="e">
        <f t="shared" si="118"/>
        <v>#DIV/0!</v>
      </c>
      <c r="H286" s="2" t="e">
        <f t="shared" si="128"/>
        <v>#VALUE!</v>
      </c>
      <c r="K286" s="3">
        <f t="shared" si="112"/>
        <v>0</v>
      </c>
      <c r="L286" s="3">
        <f t="shared" si="119"/>
        <v>0</v>
      </c>
      <c r="M286" s="19" t="e">
        <f t="shared" si="120"/>
        <v>#DIV/0!</v>
      </c>
      <c r="N286" s="19">
        <f t="shared" si="133"/>
        <v>100</v>
      </c>
      <c r="O286" s="19">
        <f t="shared" si="133"/>
        <v>100</v>
      </c>
      <c r="P286" s="19">
        <f t="shared" si="121"/>
        <v>20100</v>
      </c>
      <c r="Q286" s="2" t="e">
        <f t="shared" si="129"/>
        <v>#VALUE!</v>
      </c>
      <c r="T286" s="3">
        <f t="shared" si="113"/>
        <v>0</v>
      </c>
      <c r="U286" s="3">
        <f t="shared" si="122"/>
        <v>0</v>
      </c>
      <c r="V286" s="19" t="e">
        <f t="shared" si="123"/>
        <v>#DIV/0!</v>
      </c>
      <c r="W286" s="19">
        <f t="shared" si="134"/>
        <v>100</v>
      </c>
      <c r="X286" s="19">
        <f t="shared" si="134"/>
        <v>100</v>
      </c>
      <c r="Y286" s="19">
        <f t="shared" si="124"/>
        <v>-19900</v>
      </c>
      <c r="Z286" s="2" t="e">
        <f t="shared" si="130"/>
        <v>#VALUE!</v>
      </c>
      <c r="AC286" s="33">
        <f t="shared" si="102"/>
        <v>90</v>
      </c>
      <c r="AD286" s="3">
        <f t="shared" si="114"/>
        <v>0</v>
      </c>
      <c r="AE286" s="3">
        <f t="shared" si="125"/>
        <v>0</v>
      </c>
      <c r="AF286" s="19" t="e">
        <f t="shared" si="126"/>
        <v>#DIV/0!</v>
      </c>
      <c r="AG286" s="19">
        <f t="shared" si="135"/>
        <v>100</v>
      </c>
      <c r="AH286" s="19">
        <f t="shared" si="135"/>
        <v>100</v>
      </c>
      <c r="AI286" s="19" t="e">
        <f t="shared" si="127"/>
        <v>#DIV/0!</v>
      </c>
      <c r="AJ286" s="2" t="e">
        <f t="shared" si="131"/>
        <v>#VALUE!</v>
      </c>
    </row>
  </sheetData>
  <mergeCells count="4">
    <mergeCell ref="F5:H5"/>
    <mergeCell ref="O5:Q5"/>
    <mergeCell ref="X5:Z5"/>
    <mergeCell ref="AH5:AJ5"/>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ADA1-C424-4E11-9F87-E310B221A4E0}">
  <sheetPr>
    <tabColor theme="0" tint="-0.249977111117893"/>
  </sheetPr>
  <dimension ref="B2:AH86"/>
  <sheetViews>
    <sheetView zoomScale="55" zoomScaleNormal="55" workbookViewId="0"/>
  </sheetViews>
  <sheetFormatPr defaultRowHeight="15" x14ac:dyDescent="0.25"/>
  <cols>
    <col min="1" max="1" width="10.7109375" bestFit="1" customWidth="1"/>
    <col min="2" max="2" width="16.140625" bestFit="1" customWidth="1"/>
    <col min="7" max="7" width="25.7109375" bestFit="1" customWidth="1"/>
    <col min="10" max="10" width="9.5703125" bestFit="1" customWidth="1"/>
    <col min="11" max="11" width="10.42578125" bestFit="1" customWidth="1"/>
  </cols>
  <sheetData>
    <row r="2" spans="2:34" x14ac:dyDescent="0.25">
      <c r="B2" t="s">
        <v>400</v>
      </c>
    </row>
    <row r="3" spans="2:34" ht="15.75" thickBot="1" x14ac:dyDescent="0.3"/>
    <row r="4" spans="2:34" ht="15.75" thickBot="1" x14ac:dyDescent="0.3">
      <c r="B4" s="157"/>
      <c r="C4" s="151"/>
      <c r="D4" s="151"/>
      <c r="E4" s="151"/>
      <c r="F4" s="151"/>
      <c r="G4" s="151"/>
      <c r="H4" s="151"/>
      <c r="I4" s="151"/>
      <c r="J4" s="151"/>
      <c r="K4" s="226" t="s">
        <v>183</v>
      </c>
      <c r="L4" s="226"/>
      <c r="M4" s="226"/>
      <c r="N4" s="226" t="s">
        <v>4</v>
      </c>
      <c r="O4" s="226"/>
      <c r="P4" s="226"/>
      <c r="Q4" s="151"/>
      <c r="R4" s="151"/>
      <c r="S4" s="158"/>
      <c r="T4" s="151"/>
      <c r="U4" s="151"/>
      <c r="V4" s="151"/>
      <c r="W4" s="151"/>
      <c r="X4" s="151"/>
      <c r="Y4" s="151"/>
      <c r="Z4" s="159"/>
      <c r="AA4" s="160"/>
      <c r="AE4" s="3"/>
      <c r="AF4" s="3"/>
    </row>
    <row r="5" spans="2:34" ht="45.75" thickBot="1" x14ac:dyDescent="0.3">
      <c r="B5" s="149" t="s">
        <v>159</v>
      </c>
      <c r="C5" s="150" t="s">
        <v>158</v>
      </c>
      <c r="D5" s="159" t="s">
        <v>0</v>
      </c>
      <c r="E5" s="151" t="s">
        <v>164</v>
      </c>
      <c r="F5" s="151" t="s">
        <v>165</v>
      </c>
      <c r="G5" s="151" t="s">
        <v>23</v>
      </c>
      <c r="H5" s="152" t="s">
        <v>48</v>
      </c>
      <c r="I5" s="152" t="s">
        <v>15</v>
      </c>
      <c r="J5" s="152" t="s">
        <v>49</v>
      </c>
      <c r="K5" s="152" t="s">
        <v>81</v>
      </c>
      <c r="L5" s="152" t="s">
        <v>184</v>
      </c>
      <c r="M5" s="152" t="s">
        <v>61</v>
      </c>
      <c r="N5" s="152" t="s">
        <v>1</v>
      </c>
      <c r="O5" s="152" t="s">
        <v>2</v>
      </c>
      <c r="P5" s="152" t="s">
        <v>3</v>
      </c>
      <c r="Q5" s="152" t="s">
        <v>11</v>
      </c>
      <c r="R5" s="153" t="s">
        <v>67</v>
      </c>
      <c r="S5" s="152" t="s">
        <v>12</v>
      </c>
      <c r="T5" s="152" t="s">
        <v>13</v>
      </c>
      <c r="U5" s="153" t="s">
        <v>68</v>
      </c>
      <c r="V5" s="153" t="s">
        <v>82</v>
      </c>
      <c r="W5" s="153" t="s">
        <v>86</v>
      </c>
      <c r="X5" s="153" t="s">
        <v>79</v>
      </c>
      <c r="Y5" s="153" t="s">
        <v>80</v>
      </c>
      <c r="Z5" s="154" t="s">
        <v>163</v>
      </c>
      <c r="AA5" s="155" t="s">
        <v>14</v>
      </c>
      <c r="AC5" s="41" t="s">
        <v>158</v>
      </c>
      <c r="AD5" s="56" t="s">
        <v>164</v>
      </c>
      <c r="AE5" s="57" t="s">
        <v>165</v>
      </c>
      <c r="AF5" s="57" t="s">
        <v>23</v>
      </c>
      <c r="AG5" s="58" t="s">
        <v>81</v>
      </c>
      <c r="AH5" s="59" t="s">
        <v>77</v>
      </c>
    </row>
    <row r="6" spans="2:34" x14ac:dyDescent="0.25">
      <c r="B6" s="40">
        <v>45706</v>
      </c>
      <c r="C6" s="135">
        <v>1</v>
      </c>
      <c r="D6" s="135" t="s">
        <v>299</v>
      </c>
      <c r="E6" s="135" t="s">
        <v>10</v>
      </c>
      <c r="F6" s="135" t="s">
        <v>60</v>
      </c>
      <c r="G6" s="135" t="s">
        <v>56</v>
      </c>
      <c r="H6" s="145">
        <v>4.4999999999999998E-2</v>
      </c>
      <c r="I6" s="136">
        <v>0.1591474844444444</v>
      </c>
      <c r="J6" s="182">
        <f>H6*(1-I6)</f>
        <v>3.7838363200000003E-2</v>
      </c>
      <c r="K6" s="179">
        <v>0</v>
      </c>
      <c r="L6" s="139"/>
      <c r="M6" s="140">
        <f t="shared" ref="M6:M24" si="0">+J6+K6</f>
        <v>3.7838363200000003E-2</v>
      </c>
      <c r="N6" s="141">
        <v>5.7885294117647054E-3</v>
      </c>
      <c r="O6" s="136">
        <v>1.7124215686274511E-2</v>
      </c>
      <c r="P6" s="136">
        <v>2.3298431372549031E-2</v>
      </c>
      <c r="Q6" s="142" cm="1">
        <f t="array" ref="Q6">(PRODUCT(1+N6:P6)^(1/3))-1</f>
        <v>1.5377791677874342E-2</v>
      </c>
      <c r="R6" s="143">
        <f>VLOOKUP(C6,'3yr IRR Exit Calc'!$A$196:$H$286,8,FALSE)</f>
        <v>6.6668957311717403E-2</v>
      </c>
      <c r="S6" s="144">
        <v>0.22500000000000001</v>
      </c>
      <c r="T6" s="145">
        <v>5.7500000000000002E-2</v>
      </c>
      <c r="U6" s="140">
        <f t="shared" ref="U6:U24" si="1">+(R6-(S6*MAX($T$18,T6)))/(1-S6)</f>
        <v>6.8605106208667624E-2</v>
      </c>
      <c r="V6" s="146">
        <v>5.0000000000000001E-3</v>
      </c>
      <c r="W6" s="147">
        <f>+U6+V6</f>
        <v>7.3605106208667628E-2</v>
      </c>
      <c r="X6" s="145">
        <v>0.01</v>
      </c>
      <c r="Y6" s="147">
        <f>+W6-X6</f>
        <v>6.3605106208667633E-2</v>
      </c>
      <c r="Z6" s="148" t="s">
        <v>293</v>
      </c>
      <c r="AA6" s="148"/>
      <c r="AC6" s="5">
        <f>+C6</f>
        <v>1</v>
      </c>
      <c r="AD6" s="43" t="str">
        <f>+E6</f>
        <v>US</v>
      </c>
      <c r="AE6" s="60" t="str">
        <f>+F6</f>
        <v>-</v>
      </c>
      <c r="AF6" s="60" t="str">
        <f>+G6</f>
        <v>Core - Res</v>
      </c>
      <c r="AG6" s="46">
        <v>2.5000000000000001E-3</v>
      </c>
      <c r="AH6" s="61">
        <f>VLOOKUP(AC6,'3yr IRR Exit Calc'!$AC$196:$AJ$286,8,FALSE)</f>
        <v>4.5943970483606211E-2</v>
      </c>
    </row>
    <row r="7" spans="2:34" x14ac:dyDescent="0.25">
      <c r="B7" s="40">
        <v>45706</v>
      </c>
      <c r="C7" s="43">
        <f>+C6+1</f>
        <v>2</v>
      </c>
      <c r="D7" s="135" t="s">
        <v>299</v>
      </c>
      <c r="E7" s="43" t="s">
        <v>10</v>
      </c>
      <c r="F7" s="43" t="s">
        <v>60</v>
      </c>
      <c r="G7" s="43" t="s">
        <v>57</v>
      </c>
      <c r="H7" s="46">
        <v>3.7999999999999999E-2</v>
      </c>
      <c r="I7" s="44">
        <v>0.13792374000000002</v>
      </c>
      <c r="J7" s="183">
        <f t="shared" ref="J7:J24" si="2">H7*(1-I7)</f>
        <v>3.2758897879999999E-2</v>
      </c>
      <c r="K7" s="70">
        <v>0</v>
      </c>
      <c r="L7" s="113"/>
      <c r="M7" s="72">
        <f t="shared" si="0"/>
        <v>3.2758897879999999E-2</v>
      </c>
      <c r="N7" s="82">
        <v>7.2237647058823504E-2</v>
      </c>
      <c r="O7" s="44">
        <v>6.1718431372549058E-2</v>
      </c>
      <c r="P7" s="44">
        <v>5.2720490196078502E-2</v>
      </c>
      <c r="Q7" s="83" cm="1">
        <f t="array" ref="Q7">(PRODUCT(1+N7:P7)^(1/3))-1</f>
        <v>6.2195592017088908E-2</v>
      </c>
      <c r="R7" s="92">
        <f>VLOOKUP(C7,'3yr IRR Exit Calc'!$A$196:$H$286,8,FALSE)</f>
        <v>6.9301893862501851E-2</v>
      </c>
      <c r="S7" s="97">
        <v>0.10199999999999999</v>
      </c>
      <c r="T7" s="46">
        <v>5.7500000000000002E-2</v>
      </c>
      <c r="U7" s="72">
        <f t="shared" si="1"/>
        <v>7.0358456417039916E-2</v>
      </c>
      <c r="V7" s="96">
        <v>7.4999999999999997E-3</v>
      </c>
      <c r="W7" s="45">
        <f t="shared" ref="W7:W24" si="3">+U7+V7</f>
        <v>7.7858456417039923E-2</v>
      </c>
      <c r="X7" s="46">
        <v>0.01</v>
      </c>
      <c r="Y7" s="45">
        <f t="shared" ref="Y7:Y24" si="4">+W7-X7</f>
        <v>6.7858456417039928E-2</v>
      </c>
      <c r="Z7" s="148" t="s">
        <v>293</v>
      </c>
      <c r="AA7" s="105"/>
      <c r="AC7" s="5">
        <f>+AC6+1</f>
        <v>2</v>
      </c>
      <c r="AD7" s="43" t="str">
        <f t="shared" ref="AD7:AF24" si="5">+E7</f>
        <v>US</v>
      </c>
      <c r="AE7" s="60" t="str">
        <f t="shared" si="5"/>
        <v>-</v>
      </c>
      <c r="AF7" s="60" t="str">
        <f t="shared" si="5"/>
        <v>Core - Ind</v>
      </c>
      <c r="AG7" s="46">
        <v>2.5000000000000001E-3</v>
      </c>
      <c r="AH7" s="61">
        <f>VLOOKUP(AC7,'3yr IRR Exit Calc'!$AC$196:$AJ$286,8,FALSE)</f>
        <v>4.9572626225595107E-2</v>
      </c>
    </row>
    <row r="8" spans="2:34" x14ac:dyDescent="0.25">
      <c r="B8" s="40">
        <v>45706</v>
      </c>
      <c r="C8" s="43">
        <f t="shared" ref="C8:C24" si="6">+C7+1</f>
        <v>3</v>
      </c>
      <c r="D8" s="135" t="s">
        <v>299</v>
      </c>
      <c r="E8" s="43" t="s">
        <v>10</v>
      </c>
      <c r="F8" s="43" t="s">
        <v>60</v>
      </c>
      <c r="G8" s="43" t="s">
        <v>58</v>
      </c>
      <c r="H8" s="46">
        <v>5.6000000000000001E-2</v>
      </c>
      <c r="I8" s="44">
        <v>0.29447905187499995</v>
      </c>
      <c r="J8" s="183">
        <f t="shared" si="2"/>
        <v>3.9509173095000003E-2</v>
      </c>
      <c r="K8" s="70">
        <v>0.01</v>
      </c>
      <c r="L8" s="113"/>
      <c r="M8" s="72">
        <f t="shared" si="0"/>
        <v>4.9509173095000004E-2</v>
      </c>
      <c r="N8" s="82">
        <v>-4.2599019607843253E-3</v>
      </c>
      <c r="O8" s="44">
        <v>-3.341372549019611E-3</v>
      </c>
      <c r="P8" s="44">
        <v>-7.6726470588235158E-3</v>
      </c>
      <c r="Q8" s="83" cm="1">
        <f t="array" ref="Q8">(PRODUCT(1+N8:P8)^(1/3))-1</f>
        <v>-5.0930534786640669E-3</v>
      </c>
      <c r="R8" s="92">
        <f>VLOOKUP(C8,'3yr IRR Exit Calc'!$A$196:$H$286,8,FALSE)</f>
        <v>5.5137343282949836E-2</v>
      </c>
      <c r="S8" s="97">
        <v>0.20300000000000001</v>
      </c>
      <c r="T8" s="46">
        <v>7.0000000000000007E-2</v>
      </c>
      <c r="U8" s="72">
        <f t="shared" si="1"/>
        <v>5.1351748159284616E-2</v>
      </c>
      <c r="V8" s="96">
        <v>0</v>
      </c>
      <c r="W8" s="45">
        <f t="shared" si="3"/>
        <v>5.1351748159284616E-2</v>
      </c>
      <c r="X8" s="46">
        <v>0.01</v>
      </c>
      <c r="Y8" s="45">
        <f t="shared" si="4"/>
        <v>4.1351748159284614E-2</v>
      </c>
      <c r="Z8" s="148" t="s">
        <v>293</v>
      </c>
      <c r="AA8" s="105"/>
      <c r="AC8" s="5">
        <f t="shared" ref="AC8:AC24" si="7">+AC7+1</f>
        <v>3</v>
      </c>
      <c r="AD8" s="43" t="str">
        <f t="shared" si="5"/>
        <v>US</v>
      </c>
      <c r="AE8" s="60" t="str">
        <f t="shared" si="5"/>
        <v>-</v>
      </c>
      <c r="AF8" s="60" t="str">
        <f t="shared" si="5"/>
        <v>Core - Off</v>
      </c>
      <c r="AG8" s="46">
        <v>0.01</v>
      </c>
      <c r="AH8" s="61">
        <f>VLOOKUP(AC8,'3yr IRR Exit Calc'!$AC$196:$AJ$286,8,FALSE)</f>
        <v>-2.5812817198219373E-2</v>
      </c>
    </row>
    <row r="9" spans="2:34" x14ac:dyDescent="0.25">
      <c r="B9" s="40">
        <v>45706</v>
      </c>
      <c r="C9" s="43">
        <f t="shared" si="6"/>
        <v>4</v>
      </c>
      <c r="D9" s="135" t="s">
        <v>299</v>
      </c>
      <c r="E9" s="43" t="s">
        <v>10</v>
      </c>
      <c r="F9" s="43" t="s">
        <v>60</v>
      </c>
      <c r="G9" s="43" t="s">
        <v>59</v>
      </c>
      <c r="H9" s="46">
        <v>5.5E-2</v>
      </c>
      <c r="I9" s="44">
        <v>0.18792150666666665</v>
      </c>
      <c r="J9" s="183">
        <f t="shared" si="2"/>
        <v>4.4664317133333332E-2</v>
      </c>
      <c r="K9" s="70">
        <v>0</v>
      </c>
      <c r="L9" s="113"/>
      <c r="M9" s="72">
        <f t="shared" si="0"/>
        <v>4.4664317133333332E-2</v>
      </c>
      <c r="N9" s="82">
        <v>3.6178039215686283E-2</v>
      </c>
      <c r="O9" s="44">
        <v>4.0351274509803928E-2</v>
      </c>
      <c r="P9" s="44">
        <v>3.5548039215686264E-2</v>
      </c>
      <c r="Q9" s="83" cm="1">
        <f t="array" ref="Q9">(PRODUCT(1+N9:P9)^(1/3))-1</f>
        <v>3.7356930098100261E-2</v>
      </c>
      <c r="R9" s="92">
        <f>VLOOKUP(C9,'3yr IRR Exit Calc'!$A$196:$H$286,8,FALSE)</f>
        <v>8.4876818077514571E-2</v>
      </c>
      <c r="S9" s="97">
        <v>0.14699999999999999</v>
      </c>
      <c r="T9" s="46">
        <v>0.06</v>
      </c>
      <c r="U9" s="72">
        <f t="shared" si="1"/>
        <v>8.9163913338235146E-2</v>
      </c>
      <c r="V9" s="96">
        <v>2.5000000000000001E-3</v>
      </c>
      <c r="W9" s="45">
        <f t="shared" si="3"/>
        <v>9.1663913338235148E-2</v>
      </c>
      <c r="X9" s="46">
        <v>0.01</v>
      </c>
      <c r="Y9" s="45">
        <f t="shared" si="4"/>
        <v>8.1663913338235153E-2</v>
      </c>
      <c r="Z9" s="148" t="s">
        <v>293</v>
      </c>
      <c r="AA9" s="105"/>
      <c r="AC9" s="5">
        <f t="shared" si="7"/>
        <v>4</v>
      </c>
      <c r="AD9" s="43" t="str">
        <f t="shared" si="5"/>
        <v>US</v>
      </c>
      <c r="AE9" s="60" t="str">
        <f t="shared" si="5"/>
        <v>-</v>
      </c>
      <c r="AF9" s="60" t="str">
        <f t="shared" si="5"/>
        <v>Core - Retail</v>
      </c>
      <c r="AG9" s="46">
        <v>5.0000000000000001E-3</v>
      </c>
      <c r="AH9" s="61">
        <f>VLOOKUP(AC9,'3yr IRR Exit Calc'!$AC$196:$AJ$286,8,FALSE)</f>
        <v>4.0217722714136483E-2</v>
      </c>
    </row>
    <row r="10" spans="2:34" x14ac:dyDescent="0.25">
      <c r="B10" s="40">
        <v>45706</v>
      </c>
      <c r="C10" s="43">
        <f t="shared" si="6"/>
        <v>5</v>
      </c>
      <c r="D10" s="135" t="s">
        <v>299</v>
      </c>
      <c r="E10" s="43" t="s">
        <v>10</v>
      </c>
      <c r="F10" s="43" t="s">
        <v>60</v>
      </c>
      <c r="G10" s="43" t="s">
        <v>52</v>
      </c>
      <c r="H10" s="46">
        <v>4.5999999999999999E-2</v>
      </c>
      <c r="I10" s="44">
        <v>0.1591474844444444</v>
      </c>
      <c r="J10" s="183">
        <f t="shared" si="2"/>
        <v>3.8679215715555555E-2</v>
      </c>
      <c r="K10" s="70">
        <v>0</v>
      </c>
      <c r="L10" s="113"/>
      <c r="M10" s="72">
        <f t="shared" si="0"/>
        <v>3.8679215715555555E-2</v>
      </c>
      <c r="N10" s="82">
        <v>5.7885294117647054E-3</v>
      </c>
      <c r="O10" s="44">
        <v>1.7124215686274511E-2</v>
      </c>
      <c r="P10" s="44">
        <v>2.3298431372549031E-2</v>
      </c>
      <c r="Q10" s="83" cm="1">
        <f t="array" ref="Q10">(PRODUCT(1+N10:P10)^(1/3))-1</f>
        <v>1.5377791677874342E-2</v>
      </c>
      <c r="R10" s="92">
        <f>VLOOKUP(C10,'3yr IRR Exit Calc'!$A$196:$H$286,8,FALSE)</f>
        <v>6.3780465041323176E-2</v>
      </c>
      <c r="S10" s="97">
        <v>0.434</v>
      </c>
      <c r="T10" s="46">
        <v>5.7500000000000002E-2</v>
      </c>
      <c r="U10" s="72">
        <f t="shared" si="1"/>
        <v>6.667926685746145E-2</v>
      </c>
      <c r="V10" s="96">
        <v>5.0000000000000001E-3</v>
      </c>
      <c r="W10" s="45">
        <f t="shared" si="3"/>
        <v>7.1679266857461454E-2</v>
      </c>
      <c r="X10" s="46">
        <v>1.2500000000000001E-2</v>
      </c>
      <c r="Y10" s="45">
        <f t="shared" si="4"/>
        <v>5.9179266857461457E-2</v>
      </c>
      <c r="Z10" s="148" t="s">
        <v>293</v>
      </c>
      <c r="AA10" s="105"/>
      <c r="AC10" s="5">
        <f t="shared" si="7"/>
        <v>5</v>
      </c>
      <c r="AD10" s="43" t="str">
        <f t="shared" si="5"/>
        <v>US</v>
      </c>
      <c r="AE10" s="60" t="str">
        <f t="shared" si="5"/>
        <v>-</v>
      </c>
      <c r="AF10" s="60" t="str">
        <f t="shared" si="5"/>
        <v>Core-Plus - Res</v>
      </c>
      <c r="AG10" s="46">
        <v>2.5000000000000001E-3</v>
      </c>
      <c r="AH10" s="61">
        <f>VLOOKUP(AC10,'3yr IRR Exit Calc'!$AC$196:$AJ$286,8,FALSE)</f>
        <v>4.4240099788011022E-2</v>
      </c>
    </row>
    <row r="11" spans="2:34" x14ac:dyDescent="0.25">
      <c r="B11" s="40">
        <v>45706</v>
      </c>
      <c r="C11" s="43">
        <f t="shared" si="6"/>
        <v>6</v>
      </c>
      <c r="D11" s="135" t="s">
        <v>299</v>
      </c>
      <c r="E11" s="43" t="s">
        <v>10</v>
      </c>
      <c r="F11" s="43" t="s">
        <v>60</v>
      </c>
      <c r="G11" s="43" t="s">
        <v>53</v>
      </c>
      <c r="H11" s="46">
        <v>0.04</v>
      </c>
      <c r="I11" s="44">
        <v>0.13792374000000002</v>
      </c>
      <c r="J11" s="183">
        <f t="shared" si="2"/>
        <v>3.44830504E-2</v>
      </c>
      <c r="K11" s="70">
        <v>0</v>
      </c>
      <c r="L11" s="113"/>
      <c r="M11" s="72">
        <f t="shared" si="0"/>
        <v>3.44830504E-2</v>
      </c>
      <c r="N11" s="82">
        <v>7.2237647058823504E-2</v>
      </c>
      <c r="O11" s="44">
        <v>6.1718431372549058E-2</v>
      </c>
      <c r="P11" s="44">
        <v>5.2720490196078502E-2</v>
      </c>
      <c r="Q11" s="83" cm="1">
        <f t="array" ref="Q11">(PRODUCT(1+N11:P11)^(1/3))-1</f>
        <v>6.2195592017088908E-2</v>
      </c>
      <c r="R11" s="92">
        <f>VLOOKUP(C11,'3yr IRR Exit Calc'!$A$196:$H$286,8,FALSE)</f>
        <v>7.6041171073199632E-2</v>
      </c>
      <c r="S11" s="97">
        <v>0.11</v>
      </c>
      <c r="T11" s="46">
        <v>5.7500000000000002E-2</v>
      </c>
      <c r="U11" s="72">
        <f t="shared" si="1"/>
        <v>7.802378772269622E-2</v>
      </c>
      <c r="V11" s="96">
        <v>7.4999999999999997E-3</v>
      </c>
      <c r="W11" s="45">
        <f t="shared" si="3"/>
        <v>8.5523787722696226E-2</v>
      </c>
      <c r="X11" s="46">
        <v>1.2500000000000001E-2</v>
      </c>
      <c r="Y11" s="45">
        <f t="shared" si="4"/>
        <v>7.3023787722696229E-2</v>
      </c>
      <c r="Z11" s="148" t="s">
        <v>293</v>
      </c>
      <c r="AA11" s="105"/>
      <c r="AC11" s="5">
        <f t="shared" si="7"/>
        <v>6</v>
      </c>
      <c r="AD11" s="43" t="str">
        <f t="shared" si="5"/>
        <v>US</v>
      </c>
      <c r="AE11" s="60" t="str">
        <f t="shared" si="5"/>
        <v>-</v>
      </c>
      <c r="AF11" s="60" t="str">
        <f t="shared" si="5"/>
        <v>Core-Plus - Ind</v>
      </c>
      <c r="AG11" s="46">
        <v>2.5000000000000001E-3</v>
      </c>
      <c r="AH11" s="61">
        <f>VLOOKUP(AC11,'3yr IRR Exit Calc'!$AC$196:$AJ$286,8,FALSE)</f>
        <v>5.79174356692429E-2</v>
      </c>
    </row>
    <row r="12" spans="2:34" x14ac:dyDescent="0.25">
      <c r="B12" s="40">
        <v>45706</v>
      </c>
      <c r="C12" s="43">
        <f t="shared" si="6"/>
        <v>7</v>
      </c>
      <c r="D12" s="135" t="s">
        <v>299</v>
      </c>
      <c r="E12" s="43" t="s">
        <v>10</v>
      </c>
      <c r="F12" s="43" t="s">
        <v>60</v>
      </c>
      <c r="G12" s="43" t="s">
        <v>54</v>
      </c>
      <c r="H12" s="46">
        <v>5.6000000000000001E-2</v>
      </c>
      <c r="I12" s="44">
        <v>0.29447905187499995</v>
      </c>
      <c r="J12" s="183">
        <f t="shared" si="2"/>
        <v>3.9509173095000003E-2</v>
      </c>
      <c r="K12" s="70">
        <v>0.01</v>
      </c>
      <c r="L12" s="113"/>
      <c r="M12" s="72">
        <f t="shared" si="0"/>
        <v>4.9509173095000004E-2</v>
      </c>
      <c r="N12" s="82">
        <v>-4.2599019607843253E-3</v>
      </c>
      <c r="O12" s="44">
        <v>-3.341372549019611E-3</v>
      </c>
      <c r="P12" s="44">
        <v>-7.6726470588235158E-3</v>
      </c>
      <c r="Q12" s="83" cm="1">
        <f t="array" ref="Q12">(PRODUCT(1+N12:P12)^(1/3))-1</f>
        <v>-5.0930534786640669E-3</v>
      </c>
      <c r="R12" s="92">
        <f>VLOOKUP(C12,'3yr IRR Exit Calc'!$A$196:$H$286,8,FALSE)</f>
        <v>7.2401395313258732E-2</v>
      </c>
      <c r="S12" s="97">
        <v>0.27600000000000002</v>
      </c>
      <c r="T12" s="46">
        <v>7.0000000000000007E-2</v>
      </c>
      <c r="U12" s="72">
        <f t="shared" si="1"/>
        <v>7.3316844355329744E-2</v>
      </c>
      <c r="V12" s="96">
        <v>0</v>
      </c>
      <c r="W12" s="45">
        <f t="shared" si="3"/>
        <v>7.3316844355329744E-2</v>
      </c>
      <c r="X12" s="46">
        <v>1.2500000000000001E-2</v>
      </c>
      <c r="Y12" s="45">
        <f t="shared" si="4"/>
        <v>6.0816844355329747E-2</v>
      </c>
      <c r="Z12" s="148" t="s">
        <v>293</v>
      </c>
      <c r="AA12" s="105"/>
      <c r="AC12" s="5">
        <f t="shared" si="7"/>
        <v>7</v>
      </c>
      <c r="AD12" s="43" t="str">
        <f t="shared" si="5"/>
        <v>US</v>
      </c>
      <c r="AE12" s="60" t="str">
        <f t="shared" si="5"/>
        <v>-</v>
      </c>
      <c r="AF12" s="60" t="str">
        <f t="shared" si="5"/>
        <v>Core-Plus - Off</v>
      </c>
      <c r="AG12" s="46">
        <v>0.01</v>
      </c>
      <c r="AH12" s="61">
        <f>VLOOKUP(AC12,'3yr IRR Exit Calc'!$AC$196:$AJ$286,8,FALSE)</f>
        <v>1.5192233567040692E-3</v>
      </c>
    </row>
    <row r="13" spans="2:34" x14ac:dyDescent="0.25">
      <c r="B13" s="40">
        <v>45706</v>
      </c>
      <c r="C13" s="43">
        <f t="shared" si="6"/>
        <v>8</v>
      </c>
      <c r="D13" s="135" t="s">
        <v>299</v>
      </c>
      <c r="E13" s="43" t="s">
        <v>10</v>
      </c>
      <c r="F13" s="43" t="s">
        <v>60</v>
      </c>
      <c r="G13" s="43" t="s">
        <v>55</v>
      </c>
      <c r="H13" s="46">
        <v>5.8000000000000003E-2</v>
      </c>
      <c r="I13" s="44">
        <v>0.18792150666666665</v>
      </c>
      <c r="J13" s="183">
        <f t="shared" si="2"/>
        <v>4.7100552613333339E-2</v>
      </c>
      <c r="K13" s="70">
        <v>0</v>
      </c>
      <c r="L13" s="113"/>
      <c r="M13" s="72">
        <f t="shared" si="0"/>
        <v>4.7100552613333339E-2</v>
      </c>
      <c r="N13" s="82">
        <v>3.6178039215686283E-2</v>
      </c>
      <c r="O13" s="44">
        <v>4.0351274509803928E-2</v>
      </c>
      <c r="P13" s="44">
        <v>3.5548039215686264E-2</v>
      </c>
      <c r="Q13" s="83" cm="1">
        <f t="array" ref="Q13">(PRODUCT(1+N13:P13)^(1/3))-1</f>
        <v>3.7356930098100261E-2</v>
      </c>
      <c r="R13" s="92">
        <f>VLOOKUP(C13,'3yr IRR Exit Calc'!$A$196:$H$286,8,FALSE)</f>
        <v>7.5841884548685901E-2</v>
      </c>
      <c r="S13" s="97">
        <v>0.46500000000000002</v>
      </c>
      <c r="T13" s="46">
        <v>0.06</v>
      </c>
      <c r="U13" s="72">
        <f t="shared" si="1"/>
        <v>8.9610999156422261E-2</v>
      </c>
      <c r="V13" s="96">
        <v>2.5000000000000001E-3</v>
      </c>
      <c r="W13" s="45">
        <f t="shared" si="3"/>
        <v>9.2110999156422263E-2</v>
      </c>
      <c r="X13" s="46">
        <v>1.2500000000000001E-2</v>
      </c>
      <c r="Y13" s="45">
        <f t="shared" si="4"/>
        <v>7.9610999156422266E-2</v>
      </c>
      <c r="Z13" s="148" t="s">
        <v>293</v>
      </c>
      <c r="AA13" s="105"/>
      <c r="AC13" s="5">
        <f t="shared" si="7"/>
        <v>8</v>
      </c>
      <c r="AD13" s="43" t="str">
        <f t="shared" si="5"/>
        <v>US</v>
      </c>
      <c r="AE13" s="60" t="str">
        <f t="shared" si="5"/>
        <v>-</v>
      </c>
      <c r="AF13" s="60" t="str">
        <f t="shared" si="5"/>
        <v>Core-Plus - Ret</v>
      </c>
      <c r="AG13" s="46">
        <v>5.0000000000000001E-3</v>
      </c>
      <c r="AH13" s="61">
        <f>VLOOKUP(AC13,'3yr IRR Exit Calc'!$AC$196:$AJ$286,8,FALSE)</f>
        <v>4.1552459482956383E-2</v>
      </c>
    </row>
    <row r="14" spans="2:34" x14ac:dyDescent="0.25">
      <c r="B14" s="40">
        <v>45706</v>
      </c>
      <c r="C14" s="43">
        <f t="shared" si="6"/>
        <v>9</v>
      </c>
      <c r="D14" s="135" t="s">
        <v>299</v>
      </c>
      <c r="E14" s="43" t="s">
        <v>10</v>
      </c>
      <c r="F14" s="43" t="s">
        <v>60</v>
      </c>
      <c r="G14" s="43" t="s">
        <v>9</v>
      </c>
      <c r="H14" s="46">
        <v>0.05</v>
      </c>
      <c r="I14" s="44">
        <v>0.191</v>
      </c>
      <c r="J14" s="183">
        <f t="shared" si="2"/>
        <v>4.045E-2</v>
      </c>
      <c r="K14" s="70">
        <v>0</v>
      </c>
      <c r="L14" s="113"/>
      <c r="M14" s="72">
        <f t="shared" si="0"/>
        <v>4.045E-2</v>
      </c>
      <c r="N14" s="82">
        <v>3.4954230000000003E-2</v>
      </c>
      <c r="O14" s="44">
        <v>5.4133889999999997E-2</v>
      </c>
      <c r="P14" s="44">
        <v>6.8410529999999997E-2</v>
      </c>
      <c r="Q14" s="83" cm="1">
        <f t="array" ref="Q14">(PRODUCT(1+N14:P14)^(1/3))-1</f>
        <v>5.2410146392236845E-2</v>
      </c>
      <c r="R14" s="92">
        <f>VLOOKUP(C14,'3yr IRR Exit Calc'!$A$196:$H$286,8,FALSE)</f>
        <v>9.1139118537969077E-2</v>
      </c>
      <c r="S14" s="97">
        <v>0.32717443499999999</v>
      </c>
      <c r="T14" s="46">
        <v>0.06</v>
      </c>
      <c r="U14" s="72">
        <f t="shared" si="1"/>
        <v>0.10628111676756677</v>
      </c>
      <c r="V14" s="96">
        <v>2.5000000000000001E-2</v>
      </c>
      <c r="W14" s="45">
        <f t="shared" si="3"/>
        <v>0.13128111676756676</v>
      </c>
      <c r="X14" s="46">
        <v>1.2500000000000001E-2</v>
      </c>
      <c r="Y14" s="45">
        <f t="shared" si="4"/>
        <v>0.11878111676756677</v>
      </c>
      <c r="Z14" s="148" t="s">
        <v>293</v>
      </c>
      <c r="AA14" s="105"/>
      <c r="AC14" s="5">
        <f t="shared" si="7"/>
        <v>9</v>
      </c>
      <c r="AD14" s="43" t="str">
        <f t="shared" si="5"/>
        <v>US</v>
      </c>
      <c r="AE14" s="60" t="str">
        <f t="shared" si="5"/>
        <v>-</v>
      </c>
      <c r="AF14" s="60" t="str">
        <f t="shared" si="5"/>
        <v>Data Center</v>
      </c>
      <c r="AG14" s="46">
        <v>0</v>
      </c>
      <c r="AH14" s="61">
        <f>VLOOKUP(AC14,'3yr IRR Exit Calc'!$AC$196:$AJ$286,8,FALSE)</f>
        <v>9.1139118537969077E-2</v>
      </c>
    </row>
    <row r="15" spans="2:34" x14ac:dyDescent="0.25">
      <c r="B15" s="40">
        <v>45706</v>
      </c>
      <c r="C15" s="43">
        <f t="shared" si="6"/>
        <v>10</v>
      </c>
      <c r="D15" s="135" t="s">
        <v>299</v>
      </c>
      <c r="E15" s="43" t="s">
        <v>10</v>
      </c>
      <c r="F15" s="43" t="s">
        <v>60</v>
      </c>
      <c r="G15" s="43" t="s">
        <v>43</v>
      </c>
      <c r="H15" s="46">
        <v>4.2000000000000003E-2</v>
      </c>
      <c r="I15" s="44">
        <v>0.13600000000000001</v>
      </c>
      <c r="J15" s="183">
        <f t="shared" si="2"/>
        <v>3.6288000000000001E-2</v>
      </c>
      <c r="K15" s="70">
        <v>0</v>
      </c>
      <c r="L15" s="113"/>
      <c r="M15" s="72">
        <f t="shared" si="0"/>
        <v>3.6288000000000001E-2</v>
      </c>
      <c r="N15" s="82">
        <v>3.9770576923076922E-2</v>
      </c>
      <c r="O15" s="44">
        <v>4.2620769230769226E-2</v>
      </c>
      <c r="P15" s="44">
        <v>3.8592884615384605E-2</v>
      </c>
      <c r="Q15" s="83" cm="1">
        <f t="array" ref="Q15">(PRODUCT(1+N15:P15)^(1/3))-1</f>
        <v>4.0326703336495129E-2</v>
      </c>
      <c r="R15" s="92">
        <f>VLOOKUP(C15,'3yr IRR Exit Calc'!$A$196:$H$286,8,FALSE)</f>
        <v>8.0151431233560499E-2</v>
      </c>
      <c r="S15" s="97">
        <v>0.218577405</v>
      </c>
      <c r="T15" s="46">
        <v>0.06</v>
      </c>
      <c r="U15" s="72">
        <f t="shared" si="1"/>
        <v>8.5788134822951334E-2</v>
      </c>
      <c r="V15" s="96">
        <v>0</v>
      </c>
      <c r="W15" s="45">
        <f t="shared" si="3"/>
        <v>8.5788134822951334E-2</v>
      </c>
      <c r="X15" s="46">
        <v>1.2500000000000001E-2</v>
      </c>
      <c r="Y15" s="45">
        <f t="shared" si="4"/>
        <v>7.3288134822951337E-2</v>
      </c>
      <c r="Z15" s="148" t="s">
        <v>293</v>
      </c>
      <c r="AA15" s="105"/>
      <c r="AC15" s="5">
        <f t="shared" si="7"/>
        <v>10</v>
      </c>
      <c r="AD15" s="43" t="str">
        <f t="shared" si="5"/>
        <v>US</v>
      </c>
      <c r="AE15" s="60" t="str">
        <f t="shared" si="5"/>
        <v>-</v>
      </c>
      <c r="AF15" s="60" t="str">
        <f t="shared" si="5"/>
        <v>Single-Family Rental</v>
      </c>
      <c r="AG15" s="46">
        <v>2.5000000000000001E-3</v>
      </c>
      <c r="AH15" s="61">
        <f>VLOOKUP(AC15,'3yr IRR Exit Calc'!$AC$196:$AJ$286,8,FALSE)</f>
        <v>6.1711481147781244E-2</v>
      </c>
    </row>
    <row r="16" spans="2:34" x14ac:dyDescent="0.25">
      <c r="B16" s="40">
        <v>45706</v>
      </c>
      <c r="C16" s="43">
        <f t="shared" si="6"/>
        <v>11</v>
      </c>
      <c r="D16" s="135" t="s">
        <v>299</v>
      </c>
      <c r="E16" s="43" t="s">
        <v>10</v>
      </c>
      <c r="F16" s="43" t="s">
        <v>60</v>
      </c>
      <c r="G16" s="43" t="s">
        <v>33</v>
      </c>
      <c r="H16" s="46">
        <v>4.2000000000000003E-2</v>
      </c>
      <c r="I16" s="44">
        <v>0.17</v>
      </c>
      <c r="J16" s="183">
        <f t="shared" si="2"/>
        <v>3.4860000000000002E-2</v>
      </c>
      <c r="K16" s="70">
        <v>0</v>
      </c>
      <c r="L16" s="113"/>
      <c r="M16" s="72">
        <f t="shared" si="0"/>
        <v>3.4860000000000002E-2</v>
      </c>
      <c r="N16" s="82">
        <v>3.2751509999999998E-2</v>
      </c>
      <c r="O16" s="44">
        <v>7.1341540000000009E-2</v>
      </c>
      <c r="P16" s="44">
        <v>6.9404154999999995E-2</v>
      </c>
      <c r="Q16" s="83" cm="1">
        <f t="array" ref="Q16">(PRODUCT(1+N16:P16)^(1/3))-1</f>
        <v>5.7682251621838709E-2</v>
      </c>
      <c r="R16" s="92">
        <f>VLOOKUP(C16,'3yr IRR Exit Calc'!$A$196:$H$286,8,FALSE)</f>
        <v>8.0502758630165205E-2</v>
      </c>
      <c r="S16" s="97">
        <v>0.24506258</v>
      </c>
      <c r="T16" s="46">
        <v>0.06</v>
      </c>
      <c r="U16" s="72">
        <f t="shared" si="1"/>
        <v>8.7158222770524763E-2</v>
      </c>
      <c r="V16" s="96">
        <v>0</v>
      </c>
      <c r="W16" s="45">
        <f t="shared" si="3"/>
        <v>8.7158222770524763E-2</v>
      </c>
      <c r="X16" s="46">
        <v>1.2500000000000001E-2</v>
      </c>
      <c r="Y16" s="45">
        <f t="shared" si="4"/>
        <v>7.4658222770524765E-2</v>
      </c>
      <c r="Z16" s="148" t="s">
        <v>293</v>
      </c>
      <c r="AA16" s="105"/>
      <c r="AC16" s="5">
        <f t="shared" si="7"/>
        <v>11</v>
      </c>
      <c r="AD16" s="43" t="str">
        <f t="shared" si="5"/>
        <v>US</v>
      </c>
      <c r="AE16" s="60" t="str">
        <f t="shared" si="5"/>
        <v>-</v>
      </c>
      <c r="AF16" s="60" t="str">
        <f t="shared" si="5"/>
        <v>Cold Storage</v>
      </c>
      <c r="AG16" s="46">
        <v>2.5000000000000001E-3</v>
      </c>
      <c r="AH16" s="61">
        <f>VLOOKUP(AC16,'3yr IRR Exit Calc'!$AC$196:$AJ$286,8,FALSE)</f>
        <v>6.6012068236460886E-2</v>
      </c>
    </row>
    <row r="17" spans="2:34" x14ac:dyDescent="0.25">
      <c r="B17" s="40">
        <v>45706</v>
      </c>
      <c r="C17" s="43">
        <f t="shared" si="6"/>
        <v>12</v>
      </c>
      <c r="D17" s="135" t="s">
        <v>299</v>
      </c>
      <c r="E17" s="43" t="s">
        <v>10</v>
      </c>
      <c r="F17" s="43" t="s">
        <v>60</v>
      </c>
      <c r="G17" s="43" t="s">
        <v>36</v>
      </c>
      <c r="H17" s="46">
        <v>5.7000000000000002E-2</v>
      </c>
      <c r="I17" s="44">
        <v>0.23</v>
      </c>
      <c r="J17" s="183">
        <f t="shared" si="2"/>
        <v>4.3890000000000005E-2</v>
      </c>
      <c r="K17" s="70">
        <v>0</v>
      </c>
      <c r="L17" s="113"/>
      <c r="M17" s="72">
        <f t="shared" si="0"/>
        <v>4.3890000000000005E-2</v>
      </c>
      <c r="N17" s="82">
        <v>6.5000000000000002E-2</v>
      </c>
      <c r="O17" s="44">
        <v>6.0999999999999999E-2</v>
      </c>
      <c r="P17" s="44">
        <v>5.6000000000000001E-2</v>
      </c>
      <c r="Q17" s="83" cm="1">
        <f t="array" ref="Q17">(PRODUCT(1+N17:P17)^(1/3))-1</f>
        <v>6.0660274519870994E-2</v>
      </c>
      <c r="R17" s="92">
        <f>VLOOKUP(C17,'3yr IRR Exit Calc'!$A$196:$H$286,8,FALSE)</f>
        <v>8.8245301358716555E-2</v>
      </c>
      <c r="S17" s="97">
        <v>0.35</v>
      </c>
      <c r="T17" s="46">
        <v>0.06</v>
      </c>
      <c r="U17" s="72">
        <f t="shared" si="1"/>
        <v>0.10345430978264086</v>
      </c>
      <c r="V17" s="96">
        <v>0</v>
      </c>
      <c r="W17" s="45">
        <f t="shared" si="3"/>
        <v>0.10345430978264086</v>
      </c>
      <c r="X17" s="46">
        <v>1.2500000000000001E-2</v>
      </c>
      <c r="Y17" s="45">
        <f t="shared" si="4"/>
        <v>9.0954309782640866E-2</v>
      </c>
      <c r="Z17" s="148" t="s">
        <v>293</v>
      </c>
      <c r="AA17" s="105"/>
      <c r="AC17" s="5">
        <f t="shared" si="7"/>
        <v>12</v>
      </c>
      <c r="AD17" s="43" t="str">
        <f t="shared" si="5"/>
        <v>US</v>
      </c>
      <c r="AE17" s="60" t="str">
        <f t="shared" si="5"/>
        <v>-</v>
      </c>
      <c r="AF17" s="60" t="str">
        <f t="shared" si="5"/>
        <v>Senior Housing</v>
      </c>
      <c r="AG17" s="46">
        <v>2.5000000000000001E-3</v>
      </c>
      <c r="AH17" s="61">
        <f>VLOOKUP(AC17,'3yr IRR Exit Calc'!$AC$196:$AJ$286,8,FALSE)</f>
        <v>7.5474439580314634E-2</v>
      </c>
    </row>
    <row r="18" spans="2:34" x14ac:dyDescent="0.25">
      <c r="B18" s="40">
        <v>45706</v>
      </c>
      <c r="C18" s="43">
        <f t="shared" si="6"/>
        <v>13</v>
      </c>
      <c r="D18" s="135" t="s">
        <v>299</v>
      </c>
      <c r="E18" s="43" t="s">
        <v>10</v>
      </c>
      <c r="F18" s="43" t="s">
        <v>60</v>
      </c>
      <c r="G18" s="43" t="s">
        <v>37</v>
      </c>
      <c r="H18" s="46">
        <v>5.1999999999999998E-2</v>
      </c>
      <c r="I18" s="44">
        <v>0.11</v>
      </c>
      <c r="J18" s="183">
        <f t="shared" si="2"/>
        <v>4.6280000000000002E-2</v>
      </c>
      <c r="K18" s="70">
        <v>0</v>
      </c>
      <c r="L18" s="113"/>
      <c r="M18" s="72">
        <f t="shared" si="0"/>
        <v>4.6280000000000002E-2</v>
      </c>
      <c r="N18" s="180">
        <f>VLOOKUP(G18,'US JPB IRR'!$C$6:$K$22,4,FALSE)</f>
        <v>0.03</v>
      </c>
      <c r="O18" s="181">
        <f>VLOOKUP(G18,'US JPB IRR'!$C$6:$K$22,5,FALSE)</f>
        <v>0.03</v>
      </c>
      <c r="P18" s="181">
        <f>VLOOKUP(G18,'US JPB IRR'!$C$6:$K$22,6,FALSE)</f>
        <v>0.03</v>
      </c>
      <c r="Q18" s="83" cm="1">
        <f t="array" ref="Q18">(PRODUCT(1+N18:P18)^(1/3))-1</f>
        <v>3.0000000000000027E-2</v>
      </c>
      <c r="R18" s="92">
        <f>VLOOKUP(C18,'3yr IRR Exit Calc'!$A$196:$H$286,8,FALSE)</f>
        <v>0.18338130538968067</v>
      </c>
      <c r="S18" s="97">
        <v>0.3</v>
      </c>
      <c r="T18" s="46">
        <v>0.06</v>
      </c>
      <c r="U18" s="72">
        <f t="shared" si="1"/>
        <v>0.23625900769954386</v>
      </c>
      <c r="V18" s="96">
        <v>0</v>
      </c>
      <c r="W18" s="45">
        <f t="shared" si="3"/>
        <v>0.23625900769954386</v>
      </c>
      <c r="X18" s="46">
        <v>1.2500000000000001E-2</v>
      </c>
      <c r="Y18" s="45">
        <f t="shared" si="4"/>
        <v>0.22375900769954385</v>
      </c>
      <c r="Z18" s="148" t="s">
        <v>293</v>
      </c>
      <c r="AA18" s="105"/>
      <c r="AC18" s="5">
        <f t="shared" si="7"/>
        <v>13</v>
      </c>
      <c r="AD18" s="43" t="str">
        <f t="shared" si="5"/>
        <v>US</v>
      </c>
      <c r="AE18" s="60" t="str">
        <f t="shared" si="5"/>
        <v>-</v>
      </c>
      <c r="AF18" s="60" t="str">
        <f t="shared" si="5"/>
        <v>Student Housing</v>
      </c>
      <c r="AG18" s="46">
        <v>2.5000000000000001E-3</v>
      </c>
      <c r="AH18" s="61">
        <f>VLOOKUP(AC18,'3yr IRR Exit Calc'!$AC$196:$AJ$286,8,FALSE)</f>
        <v>0.1658281750924524</v>
      </c>
    </row>
    <row r="19" spans="2:34" x14ac:dyDescent="0.25">
      <c r="B19" s="40">
        <v>45706</v>
      </c>
      <c r="C19" s="43">
        <f t="shared" si="6"/>
        <v>14</v>
      </c>
      <c r="D19" s="135" t="s">
        <v>299</v>
      </c>
      <c r="E19" s="43" t="s">
        <v>10</v>
      </c>
      <c r="F19" s="43" t="s">
        <v>60</v>
      </c>
      <c r="G19" s="43" t="s">
        <v>38</v>
      </c>
      <c r="H19" s="46">
        <v>5.2999999999999999E-2</v>
      </c>
      <c r="I19" s="44">
        <v>7.0000000000000007E-2</v>
      </c>
      <c r="J19" s="183">
        <f t="shared" si="2"/>
        <v>4.9289999999999994E-2</v>
      </c>
      <c r="K19" s="70">
        <v>0</v>
      </c>
      <c r="L19" s="113"/>
      <c r="M19" s="72">
        <f t="shared" si="0"/>
        <v>4.9289999999999994E-2</v>
      </c>
      <c r="N19" s="180">
        <f>VLOOKUP(G19,'US JPB IRR'!$C$6:$K$22,4,FALSE)</f>
        <v>0.03</v>
      </c>
      <c r="O19" s="181">
        <f>VLOOKUP(G19,'US JPB IRR'!$C$6:$K$22,5,FALSE)</f>
        <v>3.5000000000000003E-2</v>
      </c>
      <c r="P19" s="181">
        <f>VLOOKUP(G19,'US JPB IRR'!$C$6:$K$22,6,FALSE)</f>
        <v>0.03</v>
      </c>
      <c r="Q19" s="83" cm="1">
        <f t="array" ref="Q19">(PRODUCT(1+N19:P19)^(1/3))-1</f>
        <v>3.1663977044700253E-2</v>
      </c>
      <c r="R19" s="92">
        <f>VLOOKUP(C19,'3yr IRR Exit Calc'!$A$196:$H$286,8,FALSE)</f>
        <v>9.1612258238571442E-2</v>
      </c>
      <c r="S19" s="97">
        <v>0.3</v>
      </c>
      <c r="T19" s="46">
        <v>0.06</v>
      </c>
      <c r="U19" s="72">
        <f t="shared" si="1"/>
        <v>0.10516036891224492</v>
      </c>
      <c r="V19" s="96">
        <v>0</v>
      </c>
      <c r="W19" s="45">
        <f t="shared" si="3"/>
        <v>0.10516036891224492</v>
      </c>
      <c r="X19" s="46">
        <v>1.2500000000000001E-2</v>
      </c>
      <c r="Y19" s="45">
        <f t="shared" si="4"/>
        <v>9.2660368912244925E-2</v>
      </c>
      <c r="Z19" s="148" t="s">
        <v>293</v>
      </c>
      <c r="AA19" s="105"/>
      <c r="AC19" s="5">
        <f t="shared" si="7"/>
        <v>14</v>
      </c>
      <c r="AD19" s="43" t="str">
        <f t="shared" si="5"/>
        <v>US</v>
      </c>
      <c r="AE19" s="60" t="str">
        <f t="shared" si="5"/>
        <v>-</v>
      </c>
      <c r="AF19" s="60" t="str">
        <f t="shared" si="5"/>
        <v>Affordable Housing</v>
      </c>
      <c r="AG19" s="46">
        <v>2.5000000000000001E-3</v>
      </c>
      <c r="AH19" s="61">
        <f>VLOOKUP(AC19,'3yr IRR Exit Calc'!$AC$196:$AJ$286,8,FALSE)</f>
        <v>7.0758896417439487E-2</v>
      </c>
    </row>
    <row r="20" spans="2:34" x14ac:dyDescent="0.25">
      <c r="B20" s="40">
        <v>45706</v>
      </c>
      <c r="C20" s="43">
        <f t="shared" si="6"/>
        <v>15</v>
      </c>
      <c r="D20" s="135" t="s">
        <v>299</v>
      </c>
      <c r="E20" s="43" t="s">
        <v>10</v>
      </c>
      <c r="F20" s="43" t="s">
        <v>60</v>
      </c>
      <c r="G20" s="43" t="s">
        <v>39</v>
      </c>
      <c r="H20" s="46">
        <v>3.4000000000000002E-2</v>
      </c>
      <c r="I20" s="44">
        <v>0.153</v>
      </c>
      <c r="J20" s="183">
        <f t="shared" si="2"/>
        <v>2.8798000000000001E-2</v>
      </c>
      <c r="K20" s="70">
        <v>0</v>
      </c>
      <c r="L20" s="113"/>
      <c r="M20" s="72">
        <f t="shared" si="0"/>
        <v>2.8798000000000001E-2</v>
      </c>
      <c r="N20" s="82">
        <v>0.04</v>
      </c>
      <c r="O20" s="44">
        <v>0.04</v>
      </c>
      <c r="P20" s="44">
        <v>0.04</v>
      </c>
      <c r="Q20" s="83" cm="1">
        <f t="array" ref="Q20">(PRODUCT(1+N20:P20)^(1/3))-1</f>
        <v>4.0000000000000036E-2</v>
      </c>
      <c r="R20" s="92">
        <f>VLOOKUP(C20,'3yr IRR Exit Calc'!$A$196:$H$286,8,FALSE)</f>
        <v>0.10843158424001498</v>
      </c>
      <c r="S20" s="97">
        <v>0.27375821</v>
      </c>
      <c r="T20" s="46">
        <v>0.06</v>
      </c>
      <c r="U20" s="72">
        <f t="shared" si="1"/>
        <v>0.12668796109903696</v>
      </c>
      <c r="V20" s="96">
        <v>0</v>
      </c>
      <c r="W20" s="45">
        <f t="shared" si="3"/>
        <v>0.12668796109903696</v>
      </c>
      <c r="X20" s="46">
        <v>1.2500000000000001E-2</v>
      </c>
      <c r="Y20" s="45">
        <f t="shared" si="4"/>
        <v>0.11418796109903696</v>
      </c>
      <c r="Z20" s="148" t="s">
        <v>293</v>
      </c>
      <c r="AA20" s="105"/>
      <c r="AC20" s="5">
        <f t="shared" si="7"/>
        <v>15</v>
      </c>
      <c r="AD20" s="43" t="str">
        <f t="shared" si="5"/>
        <v>US</v>
      </c>
      <c r="AE20" s="60" t="str">
        <f t="shared" si="5"/>
        <v>-</v>
      </c>
      <c r="AF20" s="60" t="str">
        <f t="shared" si="5"/>
        <v>Manufactured Home Park</v>
      </c>
      <c r="AG20" s="46">
        <v>2.5000000000000001E-3</v>
      </c>
      <c r="AH20" s="61">
        <f>VLOOKUP(AC20,'3yr IRR Exit Calc'!$AC$196:$AJ$286,8,FALSE)</f>
        <v>9.3706154934025454E-2</v>
      </c>
    </row>
    <row r="21" spans="2:34" x14ac:dyDescent="0.25">
      <c r="B21" s="40">
        <v>45706</v>
      </c>
      <c r="C21" s="43">
        <f t="shared" si="6"/>
        <v>16</v>
      </c>
      <c r="D21" s="135" t="s">
        <v>299</v>
      </c>
      <c r="E21" s="43" t="s">
        <v>10</v>
      </c>
      <c r="F21" s="43" t="s">
        <v>60</v>
      </c>
      <c r="G21" s="43" t="s">
        <v>34</v>
      </c>
      <c r="H21" s="46">
        <v>5.5E-2</v>
      </c>
      <c r="I21" s="44">
        <v>0.13</v>
      </c>
      <c r="J21" s="183">
        <f t="shared" si="2"/>
        <v>4.7849999999999997E-2</v>
      </c>
      <c r="K21" s="70">
        <v>0</v>
      </c>
      <c r="L21" s="113"/>
      <c r="M21" s="72">
        <f t="shared" si="0"/>
        <v>4.7849999999999997E-2</v>
      </c>
      <c r="N21" s="82">
        <v>0.03</v>
      </c>
      <c r="O21" s="44">
        <v>0.03</v>
      </c>
      <c r="P21" s="44">
        <v>0.03</v>
      </c>
      <c r="Q21" s="83" cm="1">
        <f t="array" ref="Q21">(PRODUCT(1+N21:P21)^(1/3))-1</f>
        <v>3.0000000000000027E-2</v>
      </c>
      <c r="R21" s="92">
        <f>VLOOKUP(C21,'3yr IRR Exit Calc'!$A$196:$H$286,8,FALSE)</f>
        <v>6.9515199999542698E-2</v>
      </c>
      <c r="S21" s="97">
        <v>0.3</v>
      </c>
      <c r="T21" s="46">
        <v>0.06</v>
      </c>
      <c r="U21" s="72">
        <f t="shared" si="1"/>
        <v>7.3593142856489574E-2</v>
      </c>
      <c r="V21" s="96">
        <v>0</v>
      </c>
      <c r="W21" s="45">
        <f t="shared" si="3"/>
        <v>7.3593142856489574E-2</v>
      </c>
      <c r="X21" s="46">
        <v>1.2500000000000001E-2</v>
      </c>
      <c r="Y21" s="45">
        <f t="shared" si="4"/>
        <v>6.1093142856489577E-2</v>
      </c>
      <c r="Z21" s="148" t="s">
        <v>293</v>
      </c>
      <c r="AA21" s="105"/>
      <c r="AC21" s="5">
        <f t="shared" si="7"/>
        <v>16</v>
      </c>
      <c r="AD21" s="43" t="str">
        <f t="shared" si="5"/>
        <v>US</v>
      </c>
      <c r="AE21" s="60" t="str">
        <f t="shared" si="5"/>
        <v>-</v>
      </c>
      <c r="AF21" s="60" t="str">
        <f t="shared" si="5"/>
        <v>Medical Office</v>
      </c>
      <c r="AG21" s="46">
        <v>2.5000000000000001E-3</v>
      </c>
      <c r="AH21" s="61">
        <f>VLOOKUP(AC21,'3yr IRR Exit Calc'!$AC$196:$AJ$286,8,FALSE)</f>
        <v>4.1489733458689892E-2</v>
      </c>
    </row>
    <row r="22" spans="2:34" x14ac:dyDescent="0.25">
      <c r="B22" s="40">
        <v>45706</v>
      </c>
      <c r="C22" s="43">
        <f t="shared" si="6"/>
        <v>17</v>
      </c>
      <c r="D22" s="135" t="s">
        <v>299</v>
      </c>
      <c r="E22" s="43" t="s">
        <v>10</v>
      </c>
      <c r="F22" s="43" t="s">
        <v>60</v>
      </c>
      <c r="G22" s="43" t="s">
        <v>35</v>
      </c>
      <c r="H22" s="46">
        <v>4.9000000000000002E-2</v>
      </c>
      <c r="I22" s="44">
        <v>0.14000000000000001</v>
      </c>
      <c r="J22" s="183">
        <f t="shared" si="2"/>
        <v>4.2140000000000004E-2</v>
      </c>
      <c r="K22" s="70">
        <v>0</v>
      </c>
      <c r="L22" s="113"/>
      <c r="M22" s="72">
        <f t="shared" si="0"/>
        <v>4.2140000000000004E-2</v>
      </c>
      <c r="N22" s="82">
        <v>0.02</v>
      </c>
      <c r="O22" s="44">
        <v>0.02</v>
      </c>
      <c r="P22" s="44">
        <v>0.02</v>
      </c>
      <c r="Q22" s="83" cm="1">
        <f t="array" ref="Q22">(PRODUCT(1+N22:P22)^(1/3))-1</f>
        <v>2.0000000000000018E-2</v>
      </c>
      <c r="R22" s="92">
        <f>VLOOKUP(C22,'3yr IRR Exit Calc'!$A$196:$H$286,8,FALSE)</f>
        <v>8.1081919999990149E-2</v>
      </c>
      <c r="S22" s="97">
        <v>0.32709855999999998</v>
      </c>
      <c r="T22" s="46">
        <v>0.06</v>
      </c>
      <c r="U22" s="72">
        <f t="shared" si="1"/>
        <v>9.1329877968443857E-2</v>
      </c>
      <c r="V22" s="96">
        <v>0</v>
      </c>
      <c r="W22" s="45">
        <f t="shared" si="3"/>
        <v>9.1329877968443857E-2</v>
      </c>
      <c r="X22" s="46">
        <v>1.2500000000000001E-2</v>
      </c>
      <c r="Y22" s="45">
        <f t="shared" si="4"/>
        <v>7.8829877968443859E-2</v>
      </c>
      <c r="Z22" s="148" t="s">
        <v>293</v>
      </c>
      <c r="AA22" s="105"/>
      <c r="AC22" s="5">
        <f t="shared" si="7"/>
        <v>17</v>
      </c>
      <c r="AD22" s="43" t="str">
        <f t="shared" si="5"/>
        <v>US</v>
      </c>
      <c r="AE22" s="60" t="str">
        <f t="shared" si="5"/>
        <v>-</v>
      </c>
      <c r="AF22" s="60" t="str">
        <f t="shared" si="5"/>
        <v>Life Science</v>
      </c>
      <c r="AG22" s="46">
        <v>5.0000000000000001E-3</v>
      </c>
      <c r="AH22" s="61">
        <f>VLOOKUP(AC22,'3yr IRR Exit Calc'!$AC$196:$AJ$286,8,FALSE)</f>
        <v>4.8887107249342421E-2</v>
      </c>
    </row>
    <row r="23" spans="2:34" x14ac:dyDescent="0.25">
      <c r="B23" s="40">
        <v>45706</v>
      </c>
      <c r="C23" s="43">
        <f t="shared" si="6"/>
        <v>18</v>
      </c>
      <c r="D23" s="135" t="s">
        <v>299</v>
      </c>
      <c r="E23" s="43" t="s">
        <v>10</v>
      </c>
      <c r="F23" s="43" t="s">
        <v>60</v>
      </c>
      <c r="G23" s="43" t="s">
        <v>42</v>
      </c>
      <c r="H23" s="46">
        <v>4.3999999999999997E-2</v>
      </c>
      <c r="I23" s="44">
        <v>0.08</v>
      </c>
      <c r="J23" s="183">
        <f t="shared" si="2"/>
        <v>4.0480000000000002E-2</v>
      </c>
      <c r="K23" s="70">
        <v>0</v>
      </c>
      <c r="L23" s="113"/>
      <c r="M23" s="72">
        <f t="shared" si="0"/>
        <v>4.0480000000000002E-2</v>
      </c>
      <c r="N23" s="82">
        <v>-7.8162745098039176E-3</v>
      </c>
      <c r="O23" s="44">
        <v>9.7855882352941154E-3</v>
      </c>
      <c r="P23" s="44">
        <v>4.5942549019607808E-2</v>
      </c>
      <c r="Q23" s="83" cm="1">
        <f t="array" ref="Q23">(PRODUCT(1+N23:P23)^(1/3))-1</f>
        <v>1.5725524025798077E-2</v>
      </c>
      <c r="R23" s="92">
        <f>VLOOKUP(C23,'3yr IRR Exit Calc'!$A$196:$H$286,8,FALSE)</f>
        <v>4.7525599474333102E-2</v>
      </c>
      <c r="S23" s="97">
        <v>0.2775385225</v>
      </c>
      <c r="T23" s="46">
        <v>0.06</v>
      </c>
      <c r="U23" s="72">
        <f t="shared" si="1"/>
        <v>4.2733473113565561E-2</v>
      </c>
      <c r="V23" s="96">
        <v>0</v>
      </c>
      <c r="W23" s="45">
        <f t="shared" si="3"/>
        <v>4.2733473113565561E-2</v>
      </c>
      <c r="X23" s="46">
        <v>1.2500000000000001E-2</v>
      </c>
      <c r="Y23" s="45">
        <f t="shared" si="4"/>
        <v>3.023347311356556E-2</v>
      </c>
      <c r="Z23" s="148" t="s">
        <v>293</v>
      </c>
      <c r="AA23" s="105"/>
      <c r="AC23" s="5">
        <f t="shared" si="7"/>
        <v>18</v>
      </c>
      <c r="AD23" s="43" t="str">
        <f t="shared" si="5"/>
        <v>US</v>
      </c>
      <c r="AE23" s="60" t="str">
        <f t="shared" si="5"/>
        <v>-</v>
      </c>
      <c r="AF23" s="60" t="str">
        <f t="shared" si="5"/>
        <v>Self-Storage</v>
      </c>
      <c r="AG23" s="46">
        <v>2.5000000000000001E-3</v>
      </c>
      <c r="AH23" s="61">
        <f>VLOOKUP(AC23,'3yr IRR Exit Calc'!$AC$196:$AJ$286,8,FALSE)</f>
        <v>2.8845738796945186E-2</v>
      </c>
    </row>
    <row r="24" spans="2:34" x14ac:dyDescent="0.25">
      <c r="B24" s="40">
        <v>45706</v>
      </c>
      <c r="C24" s="43">
        <f t="shared" si="6"/>
        <v>19</v>
      </c>
      <c r="D24" s="135" t="s">
        <v>299</v>
      </c>
      <c r="E24" s="43" t="s">
        <v>10</v>
      </c>
      <c r="F24" s="43" t="s">
        <v>60</v>
      </c>
      <c r="G24" s="43" t="s">
        <v>18</v>
      </c>
      <c r="H24" s="46">
        <v>0.04</v>
      </c>
      <c r="I24" s="44">
        <v>7.0000000000000007E-2</v>
      </c>
      <c r="J24" s="183">
        <f t="shared" si="2"/>
        <v>3.7199999999999997E-2</v>
      </c>
      <c r="K24" s="70">
        <v>0</v>
      </c>
      <c r="L24" s="113"/>
      <c r="M24" s="72">
        <f t="shared" si="0"/>
        <v>3.7199999999999997E-2</v>
      </c>
      <c r="N24" s="82">
        <v>7.2237647058823504E-2</v>
      </c>
      <c r="O24" s="44">
        <v>6.1718431372549058E-2</v>
      </c>
      <c r="P24" s="44">
        <v>5.2720490196078502E-2</v>
      </c>
      <c r="Q24" s="83" cm="1">
        <f t="array" ref="Q24">(PRODUCT(1+N24:P24)^(1/3))-1</f>
        <v>6.2195592017088908E-2</v>
      </c>
      <c r="R24" s="92">
        <f>VLOOKUP(C24,'3yr IRR Exit Calc'!$A$196:$H$286,8,FALSE)</f>
        <v>5.5405290597523971E-2</v>
      </c>
      <c r="S24" s="97">
        <v>0.25</v>
      </c>
      <c r="T24" s="46">
        <v>0.06</v>
      </c>
      <c r="U24" s="72">
        <f t="shared" si="1"/>
        <v>5.3873720796698631E-2</v>
      </c>
      <c r="V24" s="96">
        <v>0</v>
      </c>
      <c r="W24" s="45">
        <f t="shared" si="3"/>
        <v>5.3873720796698631E-2</v>
      </c>
      <c r="X24" s="46">
        <v>1.2500000000000001E-2</v>
      </c>
      <c r="Y24" s="45">
        <f t="shared" si="4"/>
        <v>4.1373720796698626E-2</v>
      </c>
      <c r="Z24" s="148" t="s">
        <v>293</v>
      </c>
      <c r="AA24" s="105"/>
      <c r="AC24" s="5">
        <f t="shared" si="7"/>
        <v>19</v>
      </c>
      <c r="AD24" s="43" t="str">
        <f t="shared" si="5"/>
        <v>US</v>
      </c>
      <c r="AE24" s="60" t="str">
        <f t="shared" si="5"/>
        <v>-</v>
      </c>
      <c r="AF24" s="60" t="str">
        <f t="shared" si="5"/>
        <v>IOS</v>
      </c>
      <c r="AG24" s="46">
        <v>2.5000000000000001E-3</v>
      </c>
      <c r="AH24" s="61">
        <f>VLOOKUP(AC24,'3yr IRR Exit Calc'!$AC$196:$AJ$286,8,FALSE)</f>
        <v>3.1477432905205216E-2</v>
      </c>
    </row>
    <row r="26" spans="2:34" x14ac:dyDescent="0.25">
      <c r="B26" s="119" t="s">
        <v>186</v>
      </c>
    </row>
    <row r="27" spans="2:34" ht="15.75" thickBot="1" x14ac:dyDescent="0.3"/>
    <row r="28" spans="2:34" ht="45.75" thickBot="1" x14ac:dyDescent="0.3">
      <c r="B28" s="149" t="s">
        <v>159</v>
      </c>
      <c r="C28" s="150" t="s">
        <v>158</v>
      </c>
      <c r="D28" s="151" t="s">
        <v>164</v>
      </c>
      <c r="E28" s="151" t="s">
        <v>165</v>
      </c>
      <c r="F28" s="151" t="s">
        <v>23</v>
      </c>
      <c r="G28" s="152" t="s">
        <v>48</v>
      </c>
      <c r="H28" s="152" t="s">
        <v>15</v>
      </c>
      <c r="I28" s="152" t="s">
        <v>49</v>
      </c>
      <c r="J28" s="152" t="s">
        <v>81</v>
      </c>
      <c r="K28" s="152" t="s">
        <v>184</v>
      </c>
      <c r="L28" s="152" t="s">
        <v>61</v>
      </c>
      <c r="M28" s="152" t="s">
        <v>1</v>
      </c>
      <c r="N28" s="152" t="s">
        <v>2</v>
      </c>
      <c r="O28" s="152" t="s">
        <v>3</v>
      </c>
      <c r="P28" s="152" t="s">
        <v>11</v>
      </c>
      <c r="Q28" s="153" t="s">
        <v>67</v>
      </c>
      <c r="R28" s="152" t="s">
        <v>12</v>
      </c>
      <c r="S28" s="152" t="s">
        <v>13</v>
      </c>
      <c r="T28" s="153" t="s">
        <v>68</v>
      </c>
      <c r="U28" s="153" t="s">
        <v>82</v>
      </c>
      <c r="V28" s="153" t="s">
        <v>86</v>
      </c>
      <c r="W28" s="153" t="s">
        <v>79</v>
      </c>
      <c r="X28" s="153" t="s">
        <v>80</v>
      </c>
      <c r="Y28" s="155" t="s">
        <v>163</v>
      </c>
    </row>
    <row r="29" spans="2:34" x14ac:dyDescent="0.25">
      <c r="B29" s="40">
        <v>45565</v>
      </c>
      <c r="C29" s="135">
        <v>1</v>
      </c>
      <c r="D29" s="135" t="s">
        <v>10</v>
      </c>
      <c r="E29" s="135" t="s">
        <v>60</v>
      </c>
      <c r="F29" s="135" t="s">
        <v>56</v>
      </c>
      <c r="G29" s="136">
        <v>4.6296000000000011E-2</v>
      </c>
      <c r="H29" s="136">
        <v>0.1591474844444444</v>
      </c>
      <c r="I29" s="137">
        <v>3.8928108060160012E-2</v>
      </c>
      <c r="J29" s="138">
        <v>-2E-3</v>
      </c>
      <c r="K29" s="139">
        <v>45565</v>
      </c>
      <c r="L29" s="140">
        <v>3.692810806016001E-2</v>
      </c>
      <c r="M29" s="141">
        <v>-1.2026271186440675E-2</v>
      </c>
      <c r="N29" s="136">
        <v>9.7267926988266282E-3</v>
      </c>
      <c r="O29" s="136">
        <v>2.4261668839634976E-2</v>
      </c>
      <c r="P29" s="142">
        <v>7.2100850872607314E-3</v>
      </c>
      <c r="Q29" s="143">
        <v>6.3148060461233779E-2</v>
      </c>
      <c r="R29" s="144">
        <v>0.22500000000000001</v>
      </c>
      <c r="S29" s="145">
        <v>5.7500000000000002E-2</v>
      </c>
      <c r="T29" s="140">
        <v>6.4787819949979064E-2</v>
      </c>
      <c r="U29" s="146">
        <v>5.0000000000000001E-3</v>
      </c>
      <c r="V29" s="147">
        <v>6.9787819949979069E-2</v>
      </c>
      <c r="W29" s="145">
        <v>0.01</v>
      </c>
      <c r="X29" s="147">
        <v>5.9787819949979067E-2</v>
      </c>
      <c r="Y29" s="148" t="s">
        <v>235</v>
      </c>
    </row>
    <row r="30" spans="2:34" x14ac:dyDescent="0.25">
      <c r="B30" s="40">
        <v>45565</v>
      </c>
      <c r="C30" s="43">
        <v>2</v>
      </c>
      <c r="D30" s="43" t="s">
        <v>10</v>
      </c>
      <c r="E30" s="43" t="s">
        <v>60</v>
      </c>
      <c r="F30" s="43" t="s">
        <v>57</v>
      </c>
      <c r="G30" s="44">
        <v>3.7431999999999993E-2</v>
      </c>
      <c r="H30" s="44">
        <v>0.13792374000000002</v>
      </c>
      <c r="I30" s="66">
        <v>3.2269238564319992E-2</v>
      </c>
      <c r="J30" s="69">
        <v>1.5E-3</v>
      </c>
      <c r="K30" s="113">
        <v>45565</v>
      </c>
      <c r="L30" s="72">
        <v>3.3769238564319994E-2</v>
      </c>
      <c r="M30" s="82">
        <v>6.1019439999999654E-2</v>
      </c>
      <c r="N30" s="44">
        <v>5.0135040000000304E-2</v>
      </c>
      <c r="O30" s="44">
        <v>4.325524000000016E-2</v>
      </c>
      <c r="P30" s="83">
        <v>5.1444503990491386E-2</v>
      </c>
      <c r="Q30" s="92">
        <v>7.0274840744154465E-2</v>
      </c>
      <c r="R30" s="97">
        <v>0.10199999999999999</v>
      </c>
      <c r="S30" s="46">
        <v>5.7500000000000002E-2</v>
      </c>
      <c r="T30" s="72">
        <v>7.1725880561419236E-2</v>
      </c>
      <c r="U30" s="96">
        <v>7.4999999999999997E-3</v>
      </c>
      <c r="V30" s="45">
        <v>7.9225880561419243E-2</v>
      </c>
      <c r="W30" s="46">
        <v>0.01</v>
      </c>
      <c r="X30" s="45">
        <v>6.9225880561419248E-2</v>
      </c>
      <c r="Y30" s="148" t="s">
        <v>235</v>
      </c>
    </row>
    <row r="31" spans="2:34" x14ac:dyDescent="0.25">
      <c r="B31" s="40">
        <v>45565</v>
      </c>
      <c r="C31" s="43">
        <v>3</v>
      </c>
      <c r="D31" s="43" t="s">
        <v>10</v>
      </c>
      <c r="E31" s="43" t="s">
        <v>60</v>
      </c>
      <c r="F31" s="43" t="s">
        <v>58</v>
      </c>
      <c r="G31" s="44">
        <v>5.6028000000000001E-2</v>
      </c>
      <c r="H31" s="44">
        <v>0.29447905187499995</v>
      </c>
      <c r="I31" s="66">
        <v>3.9528927681547497E-2</v>
      </c>
      <c r="J31" s="69">
        <v>0.01</v>
      </c>
      <c r="K31" s="113">
        <v>45565</v>
      </c>
      <c r="L31" s="72">
        <v>4.9528927681547499E-2</v>
      </c>
      <c r="M31" s="82">
        <v>-1.8267431192660503E-2</v>
      </c>
      <c r="N31" s="44">
        <v>-1.0977809633027531E-2</v>
      </c>
      <c r="O31" s="44">
        <v>-7.7749999999999833E-3</v>
      </c>
      <c r="P31" s="83">
        <v>-1.2349851594933958E-2</v>
      </c>
      <c r="Q31" s="92">
        <v>-4.1946553883930426E-2</v>
      </c>
      <c r="R31" s="97">
        <v>0.20300000000000001</v>
      </c>
      <c r="S31" s="46">
        <v>7.0000000000000007E-2</v>
      </c>
      <c r="T31" s="72">
        <v>-7.0459917043827397E-2</v>
      </c>
      <c r="U31" s="96">
        <v>0</v>
      </c>
      <c r="V31" s="45">
        <v>-7.0459917043827397E-2</v>
      </c>
      <c r="W31" s="46">
        <v>0.01</v>
      </c>
      <c r="X31" s="45">
        <v>-8.0459917043827392E-2</v>
      </c>
      <c r="Y31" s="148" t="s">
        <v>235</v>
      </c>
    </row>
    <row r="32" spans="2:34" x14ac:dyDescent="0.25">
      <c r="B32" s="40">
        <v>45565</v>
      </c>
      <c r="C32" s="43">
        <v>4</v>
      </c>
      <c r="D32" s="43" t="s">
        <v>10</v>
      </c>
      <c r="E32" s="43" t="s">
        <v>60</v>
      </c>
      <c r="F32" s="43" t="s">
        <v>59</v>
      </c>
      <c r="G32" s="44">
        <v>5.5E-2</v>
      </c>
      <c r="H32" s="44">
        <v>0.18792150666666665</v>
      </c>
      <c r="I32" s="66">
        <v>4.4664317133333332E-2</v>
      </c>
      <c r="J32" s="70">
        <v>0</v>
      </c>
      <c r="K32" s="113"/>
      <c r="L32" s="72">
        <v>4.4664317133333332E-2</v>
      </c>
      <c r="M32" s="84">
        <v>0.01</v>
      </c>
      <c r="N32" s="47">
        <v>0.02</v>
      </c>
      <c r="O32" s="47">
        <v>0.02</v>
      </c>
      <c r="P32" s="83">
        <v>1.6655713698476626E-2</v>
      </c>
      <c r="Q32" s="92">
        <v>6.1910914952381102E-2</v>
      </c>
      <c r="R32" s="97">
        <v>0.14699999999999999</v>
      </c>
      <c r="S32" s="46">
        <v>0.06</v>
      </c>
      <c r="T32" s="72">
        <v>6.2240228549098595E-2</v>
      </c>
      <c r="U32" s="96">
        <v>2.5000000000000001E-3</v>
      </c>
      <c r="V32" s="45">
        <v>6.4740228549098597E-2</v>
      </c>
      <c r="W32" s="46">
        <v>0.01</v>
      </c>
      <c r="X32" s="45">
        <v>5.4740228549098595E-2</v>
      </c>
      <c r="Y32" s="148" t="s">
        <v>235</v>
      </c>
    </row>
    <row r="33" spans="2:25" x14ac:dyDescent="0.25">
      <c r="B33" s="40">
        <v>45565</v>
      </c>
      <c r="C33" s="43">
        <v>5</v>
      </c>
      <c r="D33" s="43" t="s">
        <v>10</v>
      </c>
      <c r="E33" s="43" t="s">
        <v>60</v>
      </c>
      <c r="F33" s="43" t="s">
        <v>52</v>
      </c>
      <c r="G33" s="44">
        <v>4.7708108108108091E-2</v>
      </c>
      <c r="H33" s="44">
        <v>0.1591474844444444</v>
      </c>
      <c r="I33" s="66">
        <v>4.0115482715099085E-2</v>
      </c>
      <c r="J33" s="69">
        <v>-2E-3</v>
      </c>
      <c r="K33" s="113">
        <v>45565</v>
      </c>
      <c r="L33" s="72">
        <v>3.8115482715099083E-2</v>
      </c>
      <c r="M33" s="82">
        <v>-1.5701216712580335E-2</v>
      </c>
      <c r="N33" s="44">
        <v>5.9112832874196677E-3</v>
      </c>
      <c r="O33" s="44">
        <v>2.3079706152433467E-2</v>
      </c>
      <c r="P33" s="83">
        <v>4.3044013693636085E-3</v>
      </c>
      <c r="Q33" s="92">
        <v>6.0679930361688506E-2</v>
      </c>
      <c r="R33" s="97">
        <v>0.434</v>
      </c>
      <c r="S33" s="46">
        <v>5.7500000000000002E-2</v>
      </c>
      <c r="T33" s="72">
        <v>6.3118251522417845E-2</v>
      </c>
      <c r="U33" s="96">
        <v>5.0000000000000001E-3</v>
      </c>
      <c r="V33" s="45">
        <v>6.811825152241785E-2</v>
      </c>
      <c r="W33" s="46">
        <v>1.2500000000000001E-2</v>
      </c>
      <c r="X33" s="45">
        <v>5.5618251522417853E-2</v>
      </c>
      <c r="Y33" s="148" t="s">
        <v>235</v>
      </c>
    </row>
    <row r="34" spans="2:25" x14ac:dyDescent="0.25">
      <c r="B34" s="40">
        <v>45565</v>
      </c>
      <c r="C34" s="43">
        <v>6</v>
      </c>
      <c r="D34" s="43" t="s">
        <v>10</v>
      </c>
      <c r="E34" s="43" t="s">
        <v>60</v>
      </c>
      <c r="F34" s="43" t="s">
        <v>53</v>
      </c>
      <c r="G34" s="44">
        <v>4.117575757575756E-2</v>
      </c>
      <c r="H34" s="44">
        <v>0.13792374000000002</v>
      </c>
      <c r="I34" s="66">
        <v>3.5496643093575746E-2</v>
      </c>
      <c r="J34" s="69">
        <v>1.5E-3</v>
      </c>
      <c r="K34" s="113">
        <v>45565</v>
      </c>
      <c r="L34" s="72">
        <v>3.6996643093575747E-2</v>
      </c>
      <c r="M34" s="82">
        <v>6.5721767836027525E-2</v>
      </c>
      <c r="N34" s="44">
        <v>5.8743624359479198E-2</v>
      </c>
      <c r="O34" s="44">
        <v>5.0309627512810075E-2</v>
      </c>
      <c r="P34" s="83">
        <v>5.8239570571396948E-2</v>
      </c>
      <c r="Q34" s="92">
        <v>8.2003120258476336E-2</v>
      </c>
      <c r="R34" s="97">
        <v>0.11</v>
      </c>
      <c r="S34" s="46">
        <v>5.7500000000000002E-2</v>
      </c>
      <c r="T34" s="72">
        <v>8.5031595796040832E-2</v>
      </c>
      <c r="U34" s="96">
        <v>7.4999999999999997E-3</v>
      </c>
      <c r="V34" s="45">
        <v>9.2531595796040839E-2</v>
      </c>
      <c r="W34" s="46">
        <v>1.2500000000000001E-2</v>
      </c>
      <c r="X34" s="45">
        <v>8.0031595796040841E-2</v>
      </c>
      <c r="Y34" s="148" t="s">
        <v>235</v>
      </c>
    </row>
    <row r="35" spans="2:25" x14ac:dyDescent="0.25">
      <c r="B35" s="40">
        <v>45565</v>
      </c>
      <c r="C35" s="43">
        <v>7</v>
      </c>
      <c r="D35" s="43" t="s">
        <v>10</v>
      </c>
      <c r="E35" s="43" t="s">
        <v>60</v>
      </c>
      <c r="F35" s="43" t="s">
        <v>54</v>
      </c>
      <c r="G35" s="44">
        <v>5.3900000000000003E-2</v>
      </c>
      <c r="H35" s="44">
        <v>0.29447905187499995</v>
      </c>
      <c r="I35" s="66">
        <v>3.8027579103937503E-2</v>
      </c>
      <c r="J35" s="69">
        <v>0.01</v>
      </c>
      <c r="K35" s="113">
        <v>45565</v>
      </c>
      <c r="L35" s="72">
        <v>4.8027579103937505E-2</v>
      </c>
      <c r="M35" s="82">
        <v>-1.4005555555555504E-2</v>
      </c>
      <c r="N35" s="44">
        <v>-7.2006769374416491E-3</v>
      </c>
      <c r="O35" s="44">
        <v>-3.3092436974789803E-3</v>
      </c>
      <c r="P35" s="83">
        <v>-8.181685366116076E-3</v>
      </c>
      <c r="Q35" s="92">
        <v>-4.1823265860952086E-2</v>
      </c>
      <c r="R35" s="97">
        <v>0.27600000000000002</v>
      </c>
      <c r="S35" s="46">
        <v>7.0000000000000007E-2</v>
      </c>
      <c r="T35" s="72">
        <v>-8.4452024669823336E-2</v>
      </c>
      <c r="U35" s="96">
        <v>0</v>
      </c>
      <c r="V35" s="45">
        <v>-8.4452024669823336E-2</v>
      </c>
      <c r="W35" s="46">
        <v>1.2500000000000001E-2</v>
      </c>
      <c r="X35" s="45">
        <v>-9.6952024669823333E-2</v>
      </c>
      <c r="Y35" s="148" t="s">
        <v>235</v>
      </c>
    </row>
    <row r="36" spans="2:25" x14ac:dyDescent="0.25">
      <c r="B36" s="40">
        <v>45565</v>
      </c>
      <c r="C36" s="43">
        <v>8</v>
      </c>
      <c r="D36" s="43" t="s">
        <v>10</v>
      </c>
      <c r="E36" s="43" t="s">
        <v>60</v>
      </c>
      <c r="F36" s="43" t="s">
        <v>55</v>
      </c>
      <c r="G36" s="44">
        <v>5.9147368421052636E-2</v>
      </c>
      <c r="H36" s="44">
        <v>0.18792150666666665</v>
      </c>
      <c r="I36" s="66">
        <v>4.8032305832000008E-2</v>
      </c>
      <c r="J36" s="70">
        <v>0</v>
      </c>
      <c r="K36" s="113"/>
      <c r="L36" s="72">
        <v>4.8032305832000008E-2</v>
      </c>
      <c r="M36" s="84">
        <v>0.01</v>
      </c>
      <c r="N36" s="47">
        <v>0.02</v>
      </c>
      <c r="O36" s="47">
        <v>0.02</v>
      </c>
      <c r="P36" s="83">
        <v>1.6655713698476626E-2</v>
      </c>
      <c r="Q36" s="92">
        <v>6.5323118763444876E-2</v>
      </c>
      <c r="R36" s="97">
        <v>0.46500000000000002</v>
      </c>
      <c r="S36" s="46">
        <v>0.06</v>
      </c>
      <c r="T36" s="72">
        <v>6.9949754698027819E-2</v>
      </c>
      <c r="U36" s="96">
        <v>2.5000000000000001E-3</v>
      </c>
      <c r="V36" s="45">
        <v>7.2449754698027821E-2</v>
      </c>
      <c r="W36" s="46">
        <v>1.2500000000000001E-2</v>
      </c>
      <c r="X36" s="45">
        <v>5.9949754698027824E-2</v>
      </c>
      <c r="Y36" s="148" t="s">
        <v>235</v>
      </c>
    </row>
    <row r="37" spans="2:25" x14ac:dyDescent="0.25">
      <c r="B37" s="40">
        <v>45565</v>
      </c>
      <c r="C37" s="43">
        <v>9</v>
      </c>
      <c r="D37" s="43" t="s">
        <v>10</v>
      </c>
      <c r="E37" s="43" t="s">
        <v>60</v>
      </c>
      <c r="F37" s="43" t="s">
        <v>9</v>
      </c>
      <c r="G37" s="44">
        <v>5.3999999999999999E-2</v>
      </c>
      <c r="H37" s="44">
        <v>0.191</v>
      </c>
      <c r="I37" s="66">
        <v>4.3685999999999996E-2</v>
      </c>
      <c r="J37" s="70">
        <v>0</v>
      </c>
      <c r="K37" s="113"/>
      <c r="L37" s="72">
        <v>4.3685999999999996E-2</v>
      </c>
      <c r="M37" s="82">
        <v>5.8749999999999997E-2</v>
      </c>
      <c r="N37" s="44">
        <v>5.8749999999999997E-2</v>
      </c>
      <c r="O37" s="44">
        <v>5.0750000000000003E-2</v>
      </c>
      <c r="P37" s="83">
        <v>5.6076588479966105E-2</v>
      </c>
      <c r="Q37" s="92">
        <v>0.10233087199846858</v>
      </c>
      <c r="R37" s="97">
        <v>0.32717443499999999</v>
      </c>
      <c r="S37" s="46">
        <v>0.06</v>
      </c>
      <c r="T37" s="72">
        <v>0.12291507665656043</v>
      </c>
      <c r="U37" s="96">
        <v>0</v>
      </c>
      <c r="V37" s="45">
        <v>0.12291507665656043</v>
      </c>
      <c r="W37" s="46">
        <v>1.2500000000000001E-2</v>
      </c>
      <c r="X37" s="45">
        <v>0.11041507665656043</v>
      </c>
      <c r="Y37" s="148" t="s">
        <v>235</v>
      </c>
    </row>
    <row r="38" spans="2:25" x14ac:dyDescent="0.25">
      <c r="B38" s="40">
        <v>45565</v>
      </c>
      <c r="C38" s="43">
        <v>10</v>
      </c>
      <c r="D38" s="43" t="s">
        <v>10</v>
      </c>
      <c r="E38" s="43" t="s">
        <v>60</v>
      </c>
      <c r="F38" s="43" t="s">
        <v>43</v>
      </c>
      <c r="G38" s="44">
        <v>4.4999999999999998E-2</v>
      </c>
      <c r="H38" s="44">
        <v>0.13600000000000001</v>
      </c>
      <c r="I38" s="66">
        <v>3.8879999999999998E-2</v>
      </c>
      <c r="J38" s="69">
        <v>-2.5000000000000001E-3</v>
      </c>
      <c r="K38" s="113">
        <v>45565</v>
      </c>
      <c r="L38" s="72">
        <v>3.6379999999999996E-2</v>
      </c>
      <c r="M38" s="82">
        <v>4.8104395000000001E-2</v>
      </c>
      <c r="N38" s="44">
        <v>4.8209759999999997E-2</v>
      </c>
      <c r="O38" s="44">
        <v>4.9372705000000003E-2</v>
      </c>
      <c r="P38" s="83">
        <v>4.8562129233905571E-2</v>
      </c>
      <c r="Q38" s="92">
        <v>0.1119372646216743</v>
      </c>
      <c r="R38" s="97">
        <v>0.218577405</v>
      </c>
      <c r="S38" s="46">
        <v>0.06</v>
      </c>
      <c r="T38" s="72">
        <v>0.12646501515825032</v>
      </c>
      <c r="U38" s="96">
        <v>0</v>
      </c>
      <c r="V38" s="45">
        <v>0.12646501515825032</v>
      </c>
      <c r="W38" s="46">
        <v>1.2500000000000001E-2</v>
      </c>
      <c r="X38" s="45">
        <v>0.11396501515825032</v>
      </c>
      <c r="Y38" s="148" t="s">
        <v>235</v>
      </c>
    </row>
    <row r="39" spans="2:25" x14ac:dyDescent="0.25">
      <c r="B39" s="40">
        <v>45565</v>
      </c>
      <c r="C39" s="43">
        <v>11</v>
      </c>
      <c r="D39" s="43" t="s">
        <v>10</v>
      </c>
      <c r="E39" s="43" t="s">
        <v>60</v>
      </c>
      <c r="F39" s="43" t="s">
        <v>33</v>
      </c>
      <c r="G39" s="44">
        <v>3.7999999999999999E-2</v>
      </c>
      <c r="H39" s="44">
        <v>0.17</v>
      </c>
      <c r="I39" s="66">
        <v>3.1539999999999999E-2</v>
      </c>
      <c r="J39" s="70">
        <v>0</v>
      </c>
      <c r="K39" s="113"/>
      <c r="L39" s="72">
        <v>3.1539999999999999E-2</v>
      </c>
      <c r="M39" s="82">
        <v>0.1</v>
      </c>
      <c r="N39" s="44">
        <v>0.08</v>
      </c>
      <c r="O39" s="44">
        <v>0.05</v>
      </c>
      <c r="P39" s="83">
        <v>7.6469955893837982E-2</v>
      </c>
      <c r="Q39" s="92">
        <v>0.11096224777673003</v>
      </c>
      <c r="R39" s="97">
        <v>0.24506258</v>
      </c>
      <c r="S39" s="46">
        <v>0.06</v>
      </c>
      <c r="T39" s="72">
        <v>0.12750526126619877</v>
      </c>
      <c r="U39" s="96">
        <v>0</v>
      </c>
      <c r="V39" s="45">
        <v>0.12750526126619877</v>
      </c>
      <c r="W39" s="46">
        <v>1.2500000000000001E-2</v>
      </c>
      <c r="X39" s="45">
        <v>0.11500526126619877</v>
      </c>
      <c r="Y39" s="148" t="s">
        <v>235</v>
      </c>
    </row>
    <row r="40" spans="2:25" x14ac:dyDescent="0.25">
      <c r="B40" s="40">
        <v>45639</v>
      </c>
      <c r="C40" s="43">
        <v>12</v>
      </c>
      <c r="D40" s="43" t="s">
        <v>10</v>
      </c>
      <c r="E40" s="43" t="s">
        <v>60</v>
      </c>
      <c r="F40" s="43" t="s">
        <v>36</v>
      </c>
      <c r="G40" s="44">
        <v>6.7000000000000004E-2</v>
      </c>
      <c r="H40" s="44">
        <v>0.23</v>
      </c>
      <c r="I40" s="66">
        <v>5.1590000000000004E-2</v>
      </c>
      <c r="J40" s="70">
        <v>0</v>
      </c>
      <c r="K40" s="113"/>
      <c r="L40" s="72">
        <v>5.1590000000000004E-2</v>
      </c>
      <c r="M40" s="82">
        <v>5.8048559999999999E-2</v>
      </c>
      <c r="N40" s="44">
        <v>5.2940729999999998E-2</v>
      </c>
      <c r="O40" s="44">
        <v>3.8267559999999999E-2</v>
      </c>
      <c r="P40" s="83">
        <v>4.9718707343892277E-2</v>
      </c>
      <c r="Q40" s="92">
        <v>0.10422317375786117</v>
      </c>
      <c r="R40" s="97">
        <v>0.35</v>
      </c>
      <c r="S40" s="46">
        <v>0.06</v>
      </c>
      <c r="T40" s="72">
        <v>0.12803565193517102</v>
      </c>
      <c r="U40" s="96">
        <v>0</v>
      </c>
      <c r="V40" s="45">
        <v>0.12803565193517102</v>
      </c>
      <c r="W40" s="46">
        <v>1.2500000000000001E-2</v>
      </c>
      <c r="X40" s="45">
        <v>0.11553565193517103</v>
      </c>
      <c r="Y40" s="148" t="s">
        <v>235</v>
      </c>
    </row>
    <row r="41" spans="2:25" x14ac:dyDescent="0.25">
      <c r="B41" s="40">
        <v>45565</v>
      </c>
      <c r="C41" s="43">
        <v>13</v>
      </c>
      <c r="D41" s="43" t="s">
        <v>10</v>
      </c>
      <c r="E41" s="43" t="s">
        <v>60</v>
      </c>
      <c r="F41" s="43" t="s">
        <v>37</v>
      </c>
      <c r="G41" s="44">
        <v>5.7500000000000002E-2</v>
      </c>
      <c r="H41" s="44">
        <v>0.11</v>
      </c>
      <c r="I41" s="66">
        <v>5.1175000000000005E-2</v>
      </c>
      <c r="J41" s="70">
        <v>0</v>
      </c>
      <c r="K41" s="113"/>
      <c r="L41" s="72">
        <v>5.1175000000000005E-2</v>
      </c>
      <c r="M41" s="82">
        <v>0.03</v>
      </c>
      <c r="N41" s="44">
        <v>0.03</v>
      </c>
      <c r="O41" s="44">
        <v>0.03</v>
      </c>
      <c r="P41" s="83">
        <v>3.0000000000000027E-2</v>
      </c>
      <c r="Q41" s="92">
        <v>8.2710249999994989E-2</v>
      </c>
      <c r="R41" s="97">
        <v>0.3</v>
      </c>
      <c r="S41" s="46">
        <v>0.06</v>
      </c>
      <c r="T41" s="72">
        <v>9.2443214285707134E-2</v>
      </c>
      <c r="U41" s="96">
        <v>0</v>
      </c>
      <c r="V41" s="45">
        <v>9.2443214285707134E-2</v>
      </c>
      <c r="W41" s="46">
        <v>1.2500000000000001E-2</v>
      </c>
      <c r="X41" s="45">
        <v>7.9943214285707137E-2</v>
      </c>
      <c r="Y41" s="105" t="s">
        <v>234</v>
      </c>
    </row>
    <row r="42" spans="2:25" x14ac:dyDescent="0.25">
      <c r="B42" s="40">
        <v>45565</v>
      </c>
      <c r="C42" s="43">
        <v>14</v>
      </c>
      <c r="D42" s="43" t="s">
        <v>10</v>
      </c>
      <c r="E42" s="43" t="s">
        <v>60</v>
      </c>
      <c r="F42" s="43" t="s">
        <v>38</v>
      </c>
      <c r="G42" s="44">
        <v>5.6000000000000001E-2</v>
      </c>
      <c r="H42" s="44">
        <v>7.0000000000000007E-2</v>
      </c>
      <c r="I42" s="66">
        <v>5.2079999999999994E-2</v>
      </c>
      <c r="J42" s="70">
        <v>0</v>
      </c>
      <c r="K42" s="113"/>
      <c r="L42" s="72">
        <v>5.2079999999999994E-2</v>
      </c>
      <c r="M42" s="82">
        <v>0.03</v>
      </c>
      <c r="N42" s="44">
        <v>3.5000000000000003E-2</v>
      </c>
      <c r="O42" s="44">
        <v>0.03</v>
      </c>
      <c r="P42" s="83">
        <v>3.1663977044700253E-2</v>
      </c>
      <c r="Q42" s="92">
        <v>8.5391580511931631E-2</v>
      </c>
      <c r="R42" s="97">
        <v>0.3</v>
      </c>
      <c r="S42" s="46">
        <v>0.06</v>
      </c>
      <c r="T42" s="72">
        <v>9.6273686445616624E-2</v>
      </c>
      <c r="U42" s="96">
        <v>0</v>
      </c>
      <c r="V42" s="45">
        <v>9.6273686445616624E-2</v>
      </c>
      <c r="W42" s="46">
        <v>1.2500000000000001E-2</v>
      </c>
      <c r="X42" s="45">
        <v>8.3773686445616627E-2</v>
      </c>
      <c r="Y42" s="148" t="s">
        <v>235</v>
      </c>
    </row>
    <row r="43" spans="2:25" x14ac:dyDescent="0.25">
      <c r="B43" s="40">
        <v>45565</v>
      </c>
      <c r="C43" s="43">
        <v>15</v>
      </c>
      <c r="D43" s="43" t="s">
        <v>10</v>
      </c>
      <c r="E43" s="43" t="s">
        <v>60</v>
      </c>
      <c r="F43" s="43" t="s">
        <v>39</v>
      </c>
      <c r="G43" s="44">
        <v>0.04</v>
      </c>
      <c r="H43" s="44">
        <v>0.153</v>
      </c>
      <c r="I43" s="66">
        <v>3.388E-2</v>
      </c>
      <c r="J43" s="70">
        <v>0</v>
      </c>
      <c r="K43" s="113"/>
      <c r="L43" s="72">
        <v>3.388E-2</v>
      </c>
      <c r="M43" s="82">
        <v>0.05</v>
      </c>
      <c r="N43" s="44">
        <v>0.05</v>
      </c>
      <c r="O43" s="44">
        <v>0.04</v>
      </c>
      <c r="P43" s="83">
        <v>4.665602830862059E-2</v>
      </c>
      <c r="Q43" s="92">
        <v>8.2231389862245097E-2</v>
      </c>
      <c r="R43" s="97">
        <v>0.27375821</v>
      </c>
      <c r="S43" s="46">
        <v>0.06</v>
      </c>
      <c r="T43" s="72">
        <v>9.0611554124756563E-2</v>
      </c>
      <c r="U43" s="96">
        <v>0</v>
      </c>
      <c r="V43" s="45">
        <v>9.0611554124756563E-2</v>
      </c>
      <c r="W43" s="46">
        <v>1.2500000000000001E-2</v>
      </c>
      <c r="X43" s="45">
        <v>7.8111554124756566E-2</v>
      </c>
      <c r="Y43" s="148" t="s">
        <v>235</v>
      </c>
    </row>
    <row r="44" spans="2:25" x14ac:dyDescent="0.25">
      <c r="B44" s="40">
        <v>45565</v>
      </c>
      <c r="C44" s="43">
        <v>16</v>
      </c>
      <c r="D44" s="43" t="s">
        <v>10</v>
      </c>
      <c r="E44" s="43" t="s">
        <v>60</v>
      </c>
      <c r="F44" s="43" t="s">
        <v>34</v>
      </c>
      <c r="G44" s="44">
        <v>5.6000000000000001E-2</v>
      </c>
      <c r="H44" s="44">
        <v>0.13</v>
      </c>
      <c r="I44" s="66">
        <v>4.8719999999999999E-2</v>
      </c>
      <c r="J44" s="70">
        <v>0</v>
      </c>
      <c r="K44" s="113"/>
      <c r="L44" s="72">
        <v>4.8719999999999999E-2</v>
      </c>
      <c r="M44" s="82">
        <v>2.5000000000000001E-2</v>
      </c>
      <c r="N44" s="44">
        <v>2.5000000000000001E-2</v>
      </c>
      <c r="O44" s="44">
        <v>2.5000000000000001E-2</v>
      </c>
      <c r="P44" s="83">
        <v>2.4999999999999911E-2</v>
      </c>
      <c r="Q44" s="92">
        <v>7.4937999999911353E-2</v>
      </c>
      <c r="R44" s="97">
        <v>0.3</v>
      </c>
      <c r="S44" s="46">
        <v>0.06</v>
      </c>
      <c r="T44" s="72">
        <v>8.1339999999873361E-2</v>
      </c>
      <c r="U44" s="96">
        <v>0</v>
      </c>
      <c r="V44" s="45">
        <v>8.1339999999873361E-2</v>
      </c>
      <c r="W44" s="46">
        <v>1.2500000000000001E-2</v>
      </c>
      <c r="X44" s="45">
        <v>6.8839999999873364E-2</v>
      </c>
      <c r="Y44" s="148" t="s">
        <v>235</v>
      </c>
    </row>
    <row r="45" spans="2:25" x14ac:dyDescent="0.25">
      <c r="B45" s="40">
        <v>45565</v>
      </c>
      <c r="C45" s="43">
        <v>17</v>
      </c>
      <c r="D45" s="43" t="s">
        <v>10</v>
      </c>
      <c r="E45" s="43" t="s">
        <v>60</v>
      </c>
      <c r="F45" s="43" t="s">
        <v>35</v>
      </c>
      <c r="G45" s="44">
        <v>5.2999999999999999E-2</v>
      </c>
      <c r="H45" s="44">
        <v>0.14000000000000001</v>
      </c>
      <c r="I45" s="66">
        <v>4.5579999999999996E-2</v>
      </c>
      <c r="J45" s="70">
        <v>0</v>
      </c>
      <c r="K45" s="113"/>
      <c r="L45" s="72">
        <v>4.5579999999999996E-2</v>
      </c>
      <c r="M45" s="82">
        <v>3.9285870000000001E-2</v>
      </c>
      <c r="N45" s="44">
        <v>2.8206579999999998E-2</v>
      </c>
      <c r="O45" s="44">
        <v>2.4382350000000001E-2</v>
      </c>
      <c r="P45" s="83">
        <v>3.0605595775858641E-2</v>
      </c>
      <c r="Q45" s="92">
        <v>7.7813492639329684E-2</v>
      </c>
      <c r="R45" s="97">
        <v>0.32709855999999998</v>
      </c>
      <c r="S45" s="46">
        <v>0.06</v>
      </c>
      <c r="T45" s="72">
        <v>8.6472662384746393E-2</v>
      </c>
      <c r="U45" s="96">
        <v>0</v>
      </c>
      <c r="V45" s="45">
        <v>8.6472662384746393E-2</v>
      </c>
      <c r="W45" s="46">
        <v>1.2500000000000001E-2</v>
      </c>
      <c r="X45" s="45">
        <v>7.3972662384746396E-2</v>
      </c>
      <c r="Y45" s="148" t="s">
        <v>235</v>
      </c>
    </row>
    <row r="46" spans="2:25" x14ac:dyDescent="0.25">
      <c r="B46" s="40">
        <v>45565</v>
      </c>
      <c r="C46" s="43">
        <v>18</v>
      </c>
      <c r="D46" s="43" t="s">
        <v>10</v>
      </c>
      <c r="E46" s="43" t="s">
        <v>60</v>
      </c>
      <c r="F46" s="43" t="s">
        <v>42</v>
      </c>
      <c r="G46" s="44">
        <v>4.3999999999999997E-2</v>
      </c>
      <c r="H46" s="44">
        <v>0.08</v>
      </c>
      <c r="I46" s="66">
        <v>4.0480000000000002E-2</v>
      </c>
      <c r="J46" s="70">
        <v>0</v>
      </c>
      <c r="K46" s="113"/>
      <c r="L46" s="72">
        <v>4.0480000000000002E-2</v>
      </c>
      <c r="M46" s="84">
        <v>-1.4999999999999999E-2</v>
      </c>
      <c r="N46" s="44">
        <v>2.3084755000000002E-2</v>
      </c>
      <c r="O46" s="44">
        <v>2.7361192499999999E-2</v>
      </c>
      <c r="P46" s="83">
        <v>1.1634581649478504E-2</v>
      </c>
      <c r="Q46" s="92">
        <v>5.2003160280587046E-2</v>
      </c>
      <c r="R46" s="97">
        <v>0.2775385225</v>
      </c>
      <c r="S46" s="46">
        <v>0.06</v>
      </c>
      <c r="T46" s="72">
        <v>4.8931119556595376E-2</v>
      </c>
      <c r="U46" s="96">
        <v>0</v>
      </c>
      <c r="V46" s="45">
        <v>4.8931119556595376E-2</v>
      </c>
      <c r="W46" s="46">
        <v>1.2500000000000001E-2</v>
      </c>
      <c r="X46" s="45">
        <v>3.6431119556595379E-2</v>
      </c>
      <c r="Y46" s="148" t="s">
        <v>235</v>
      </c>
    </row>
    <row r="47" spans="2:25" x14ac:dyDescent="0.25">
      <c r="B47" s="40">
        <v>45565</v>
      </c>
      <c r="C47" s="43">
        <v>19</v>
      </c>
      <c r="D47" s="43" t="s">
        <v>10</v>
      </c>
      <c r="E47" s="43" t="s">
        <v>60</v>
      </c>
      <c r="F47" s="43" t="s">
        <v>18</v>
      </c>
      <c r="G47" s="44">
        <v>3.6999999999999998E-2</v>
      </c>
      <c r="H47" s="44">
        <v>7.0000000000000007E-2</v>
      </c>
      <c r="I47" s="66">
        <v>3.4409999999999996E-2</v>
      </c>
      <c r="J47" s="70">
        <v>0</v>
      </c>
      <c r="K47" s="113"/>
      <c r="L47" s="72">
        <v>3.4409999999999996E-2</v>
      </c>
      <c r="M47" s="82">
        <v>7.0000000000000007E-2</v>
      </c>
      <c r="N47" s="44">
        <v>7.4999999999999997E-2</v>
      </c>
      <c r="O47" s="44">
        <v>7.3999999999999996E-2</v>
      </c>
      <c r="P47" s="83">
        <v>7.2997823670081452E-2</v>
      </c>
      <c r="Q47" s="92">
        <v>0.10987264572756827</v>
      </c>
      <c r="R47" s="97">
        <v>0.25</v>
      </c>
      <c r="S47" s="46">
        <v>0.06</v>
      </c>
      <c r="T47" s="72">
        <v>0.12649686097009102</v>
      </c>
      <c r="U47" s="96">
        <v>0</v>
      </c>
      <c r="V47" s="45">
        <v>0.12649686097009102</v>
      </c>
      <c r="W47" s="46">
        <v>1.2500000000000001E-2</v>
      </c>
      <c r="X47" s="45">
        <v>0.11399686097009103</v>
      </c>
      <c r="Y47" s="148" t="s">
        <v>235</v>
      </c>
    </row>
    <row r="50" spans="2:26" x14ac:dyDescent="0.25">
      <c r="B50" s="119" t="s">
        <v>187</v>
      </c>
    </row>
    <row r="51" spans="2:26" x14ac:dyDescent="0.25">
      <c r="D51" s="229" t="s">
        <v>188</v>
      </c>
      <c r="E51" s="229"/>
      <c r="F51" s="229"/>
      <c r="I51" t="s">
        <v>189</v>
      </c>
      <c r="M51" s="120" t="s">
        <v>190</v>
      </c>
      <c r="Q51" t="s">
        <v>191</v>
      </c>
      <c r="X51" t="s">
        <v>192</v>
      </c>
    </row>
    <row r="52" spans="2:26" x14ac:dyDescent="0.25">
      <c r="B52" s="120"/>
      <c r="C52" s="120"/>
      <c r="D52" s="120" t="s">
        <v>193</v>
      </c>
      <c r="E52" s="120" t="s">
        <v>194</v>
      </c>
      <c r="F52" s="120" t="s">
        <v>195</v>
      </c>
      <c r="G52" s="120" t="s">
        <v>196</v>
      </c>
      <c r="H52" s="120" t="s">
        <v>197</v>
      </c>
      <c r="I52" s="120" t="s">
        <v>198</v>
      </c>
      <c r="J52" s="120" t="s">
        <v>199</v>
      </c>
      <c r="K52" s="120" t="s">
        <v>200</v>
      </c>
      <c r="L52" s="120" t="s">
        <v>201</v>
      </c>
      <c r="M52" s="120" t="s">
        <v>198</v>
      </c>
      <c r="N52" s="120" t="s">
        <v>199</v>
      </c>
      <c r="O52" s="120" t="s">
        <v>200</v>
      </c>
      <c r="P52" s="120"/>
      <c r="Q52" s="120" t="s">
        <v>202</v>
      </c>
      <c r="R52" t="s">
        <v>203</v>
      </c>
      <c r="S52" t="s">
        <v>204</v>
      </c>
      <c r="T52" t="s">
        <v>199</v>
      </c>
      <c r="U52" t="s">
        <v>200</v>
      </c>
      <c r="X52" s="39" t="s">
        <v>205</v>
      </c>
    </row>
    <row r="53" spans="2:26" x14ac:dyDescent="0.25">
      <c r="B53" s="120" t="s">
        <v>206</v>
      </c>
      <c r="C53" s="121" t="s">
        <v>207</v>
      </c>
      <c r="D53" s="122">
        <v>1.0146380463182531E-2</v>
      </c>
      <c r="E53" s="123">
        <v>3.27304E-2</v>
      </c>
      <c r="F53" s="124">
        <v>4.2787940824465048E-2</v>
      </c>
      <c r="G53" s="125">
        <v>-2.2584019536817469E-2</v>
      </c>
      <c r="H53" s="125">
        <v>-3.2641560361282518E-2</v>
      </c>
      <c r="I53" s="122">
        <v>6.0071875000000885E-2</v>
      </c>
      <c r="J53" s="126">
        <v>7.6124040857071473E-2</v>
      </c>
      <c r="K53" s="126">
        <v>4.5692934802483598E-2</v>
      </c>
      <c r="L53" s="126">
        <v>-3.7991872653412639E-2</v>
      </c>
      <c r="M53" s="125">
        <v>-9.1904103729155279E-3</v>
      </c>
      <c r="N53" s="125">
        <v>6.8617554841550604E-3</v>
      </c>
      <c r="O53" s="125">
        <v>-2.3569350570432815E-2</v>
      </c>
      <c r="P53" s="127"/>
      <c r="Q53" s="125">
        <v>0</v>
      </c>
      <c r="R53" s="38">
        <v>0</v>
      </c>
      <c r="S53" s="38">
        <v>6.8617554841550604E-3</v>
      </c>
      <c r="T53" s="38">
        <v>-9.1904103729155279E-3</v>
      </c>
      <c r="U53" s="38">
        <v>-1.4378940197517287E-2</v>
      </c>
      <c r="X53" s="122">
        <v>5.7499999999999996E-2</v>
      </c>
      <c r="Y53" s="126">
        <v>6.7499999999999991E-2</v>
      </c>
      <c r="Z53" s="126">
        <v>4.7499999999999994E-2</v>
      </c>
    </row>
    <row r="54" spans="2:26" x14ac:dyDescent="0.25">
      <c r="B54" s="120" t="s">
        <v>208</v>
      </c>
      <c r="C54" s="121" t="s">
        <v>207</v>
      </c>
      <c r="D54" s="122">
        <v>0.13640053751997377</v>
      </c>
      <c r="E54" s="123">
        <v>6.8463999999999997E-2</v>
      </c>
      <c r="F54" s="124">
        <v>8.9501918113013446E-2</v>
      </c>
      <c r="G54" s="125">
        <v>6.7936537519973778E-2</v>
      </c>
      <c r="H54" s="125">
        <v>4.6898619406960329E-2</v>
      </c>
      <c r="I54" s="122">
        <v>5.2170409713693022E-2</v>
      </c>
      <c r="J54" s="126">
        <v>6.6115278169794789E-2</v>
      </c>
      <c r="K54" s="126">
        <v>3.9544912069179428E-2</v>
      </c>
      <c r="L54" s="126">
        <v>-3.7991872653412639E-2</v>
      </c>
      <c r="M54" s="125">
        <v>-1.7091875659223391E-2</v>
      </c>
      <c r="N54" s="125">
        <v>-3.147007203121624E-3</v>
      </c>
      <c r="O54" s="125">
        <v>-2.9717373303736985E-2</v>
      </c>
      <c r="P54" s="127"/>
      <c r="Q54" s="125">
        <v>-3.147007203121624E-3</v>
      </c>
      <c r="R54" s="38">
        <v>0</v>
      </c>
      <c r="S54" s="38">
        <v>0</v>
      </c>
      <c r="T54" s="38">
        <v>-1.3944868456101767E-2</v>
      </c>
      <c r="U54" s="38">
        <v>-1.2625497644513595E-2</v>
      </c>
      <c r="X54" s="122">
        <v>6.2299999999999994E-2</v>
      </c>
      <c r="Y54" s="126">
        <v>7.2299999999999989E-2</v>
      </c>
      <c r="Z54" s="126">
        <v>3.2299999999999995E-2</v>
      </c>
    </row>
    <row r="55" spans="2:26" x14ac:dyDescent="0.25">
      <c r="B55" s="120" t="s">
        <v>209</v>
      </c>
      <c r="C55" s="121" t="s">
        <v>207</v>
      </c>
      <c r="D55" s="122">
        <v>0.11459080452848953</v>
      </c>
      <c r="E55" s="123">
        <v>4.3750700000000003E-2</v>
      </c>
      <c r="F55" s="124">
        <v>5.7194606928999442E-2</v>
      </c>
      <c r="G55" s="125">
        <v>7.0840104528489531E-2</v>
      </c>
      <c r="H55" s="125">
        <v>5.7396197599490092E-2</v>
      </c>
      <c r="I55" s="122">
        <v>8.2171501726329879E-2</v>
      </c>
      <c r="J55" s="126">
        <v>9.873263600765303E-2</v>
      </c>
      <c r="K55" s="126">
        <v>6.7347523212984248E-2</v>
      </c>
      <c r="L55" s="126">
        <v>-3.7991872653412639E-2</v>
      </c>
      <c r="M55" s="125">
        <v>1.2909216353413466E-2</v>
      </c>
      <c r="N55" s="125">
        <v>2.9470350634736617E-2</v>
      </c>
      <c r="O55" s="125">
        <v>-1.9147621599321651E-3</v>
      </c>
      <c r="P55" s="128"/>
      <c r="Q55" s="125">
        <v>0</v>
      </c>
      <c r="R55" s="38">
        <v>1.2909216353413466E-2</v>
      </c>
      <c r="S55" s="38">
        <v>1.656113428132315E-2</v>
      </c>
      <c r="T55" s="38">
        <v>0</v>
      </c>
      <c r="U55" s="38">
        <v>-1.9147621599321651E-3</v>
      </c>
      <c r="X55" s="122">
        <v>8.0449999999999994E-2</v>
      </c>
      <c r="Y55" s="126">
        <v>9.0449999999999989E-2</v>
      </c>
      <c r="Z55" s="126">
        <v>7.0449999999999999E-2</v>
      </c>
    </row>
    <row r="56" spans="2:26" x14ac:dyDescent="0.25">
      <c r="B56" s="120" t="s">
        <v>210</v>
      </c>
      <c r="C56" s="121" t="s">
        <v>207</v>
      </c>
      <c r="D56" s="122">
        <v>0</v>
      </c>
      <c r="E56" s="123">
        <v>3.0777000000000001E-3</v>
      </c>
      <c r="F56" s="124">
        <v>4.0234291507423095E-3</v>
      </c>
      <c r="G56" s="125">
        <v>-3.0777000000000001E-3</v>
      </c>
      <c r="H56" s="125">
        <v>-4.0234291507423095E-3</v>
      </c>
      <c r="I56" s="122">
        <v>7.2629894888851965E-2</v>
      </c>
      <c r="J56" s="126">
        <v>9.4402671672365379E-2</v>
      </c>
      <c r="K56" s="126">
        <v>5.3659706113984962E-2</v>
      </c>
      <c r="L56" s="126">
        <v>-3.7991872653412639E-2</v>
      </c>
      <c r="M56" s="125">
        <v>3.3676095159355518E-3</v>
      </c>
      <c r="N56" s="125">
        <v>2.5140386299448966E-2</v>
      </c>
      <c r="O56" s="125">
        <v>-1.5602579258931451E-2</v>
      </c>
      <c r="P56" s="128"/>
      <c r="Q56" s="125">
        <v>0</v>
      </c>
      <c r="R56" s="38">
        <v>3.3676095159355518E-3</v>
      </c>
      <c r="S56" s="38">
        <v>2.1772776783513415E-2</v>
      </c>
      <c r="T56" s="38">
        <v>0</v>
      </c>
      <c r="U56" s="38">
        <v>-1.5602579258931451E-2</v>
      </c>
      <c r="X56" s="122">
        <v>7.4999999999999997E-2</v>
      </c>
      <c r="Y56" s="126">
        <v>8.4999999999999992E-2</v>
      </c>
      <c r="Z56" s="126">
        <v>6.5000000000000002E-2</v>
      </c>
    </row>
    <row r="57" spans="2:26" x14ac:dyDescent="0.25">
      <c r="B57" s="120" t="s">
        <v>211</v>
      </c>
      <c r="C57" s="121" t="s">
        <v>207</v>
      </c>
      <c r="D57" s="122">
        <v>3.5226147611447729E-3</v>
      </c>
      <c r="E57" s="123">
        <v>4.9661000000000002E-3</v>
      </c>
      <c r="F57" s="124">
        <v>6.4921049827797979E-3</v>
      </c>
      <c r="G57" s="125">
        <v>-1.4434852388552273E-3</v>
      </c>
      <c r="H57" s="125">
        <v>-2.969490221635025E-3</v>
      </c>
      <c r="I57" s="122">
        <v>8.1513983893790498E-2</v>
      </c>
      <c r="J57" s="126">
        <v>9.9761290973061412E-2</v>
      </c>
      <c r="K57" s="126">
        <v>6.5321243020598607E-2</v>
      </c>
      <c r="L57" s="126">
        <v>-3.7991872653412639E-2</v>
      </c>
      <c r="M57" s="125">
        <v>1.2251698520874085E-2</v>
      </c>
      <c r="N57" s="125">
        <v>3.0499005600144999E-2</v>
      </c>
      <c r="O57" s="125">
        <v>-3.9410423523178056E-3</v>
      </c>
      <c r="P57" s="122"/>
      <c r="Q57" s="125">
        <v>0</v>
      </c>
      <c r="R57" s="38">
        <v>1.2251698520874085E-2</v>
      </c>
      <c r="S57" s="38">
        <v>1.8247307079270914E-2</v>
      </c>
      <c r="T57" s="38">
        <v>0</v>
      </c>
      <c r="U57" s="38">
        <v>-3.9410423523178056E-3</v>
      </c>
      <c r="X57" s="122">
        <v>8.1000000000000003E-2</v>
      </c>
      <c r="Y57" s="126">
        <v>9.0999999999999998E-2</v>
      </c>
      <c r="Z57" s="126">
        <v>7.1000000000000008E-2</v>
      </c>
    </row>
    <row r="58" spans="2:26" x14ac:dyDescent="0.25">
      <c r="B58" s="120" t="s">
        <v>212</v>
      </c>
      <c r="C58" s="121" t="s">
        <v>213</v>
      </c>
      <c r="D58" s="122">
        <v>1.4647256054659184E-2</v>
      </c>
      <c r="E58" s="123">
        <v>1.0955299999999999E-2</v>
      </c>
      <c r="F58" s="124">
        <v>2.8490722239318977E-2</v>
      </c>
      <c r="G58" s="125">
        <v>3.6919560546591849E-3</v>
      </c>
      <c r="H58" s="125">
        <v>-1.3843466184659793E-2</v>
      </c>
      <c r="I58" s="122">
        <v>5.3360000000007624E-2</v>
      </c>
      <c r="J58" s="126">
        <v>7.54074034482628E-2</v>
      </c>
      <c r="K58" s="126">
        <v>3.4221949182256628E-2</v>
      </c>
      <c r="L58" s="126">
        <v>-2.3131141058593152E-2</v>
      </c>
      <c r="M58" s="125">
        <v>-1.5902285372908789E-2</v>
      </c>
      <c r="N58" s="125">
        <v>6.1451180753463869E-3</v>
      </c>
      <c r="O58" s="125">
        <v>-3.5040336190659785E-2</v>
      </c>
      <c r="P58" s="127"/>
      <c r="Q58" s="125">
        <v>0</v>
      </c>
      <c r="R58" s="38">
        <v>0</v>
      </c>
      <c r="S58" s="38">
        <v>6.1451180753463869E-3</v>
      </c>
      <c r="T58" s="38">
        <v>-1.5902285372908789E-2</v>
      </c>
      <c r="U58" s="38">
        <v>-1.9138050817750996E-2</v>
      </c>
      <c r="X58" s="122">
        <v>6.2E-2</v>
      </c>
      <c r="Y58" s="126">
        <v>7.1999999999999995E-2</v>
      </c>
      <c r="Z58" s="126">
        <v>5.1999999999999998E-2</v>
      </c>
    </row>
    <row r="59" spans="2:26" x14ac:dyDescent="0.25">
      <c r="B59" s="120" t="s">
        <v>214</v>
      </c>
      <c r="C59" s="121" t="s">
        <v>213</v>
      </c>
      <c r="D59" s="122">
        <v>8.8100046758734077E-2</v>
      </c>
      <c r="E59" s="123">
        <v>2.7011400000000001E-2</v>
      </c>
      <c r="F59" s="124">
        <v>7.0246756793071907E-2</v>
      </c>
      <c r="G59" s="125">
        <v>6.1088646758734072E-2</v>
      </c>
      <c r="H59" s="125">
        <v>1.785328996566217E-2</v>
      </c>
      <c r="I59" s="122">
        <v>5.0591352604492767E-2</v>
      </c>
      <c r="J59" s="126">
        <v>6.9941410244780622E-2</v>
      </c>
      <c r="K59" s="126">
        <v>3.3566867755277618E-2</v>
      </c>
      <c r="L59" s="126">
        <v>-2.3131141058593152E-2</v>
      </c>
      <c r="M59" s="125">
        <v>-1.8670932768423645E-2</v>
      </c>
      <c r="N59" s="125">
        <v>6.79124871864209E-4</v>
      </c>
      <c r="O59" s="125">
        <v>-3.5695417617638794E-2</v>
      </c>
      <c r="P59" s="127"/>
      <c r="Q59" s="125">
        <v>0</v>
      </c>
      <c r="R59" s="38">
        <v>0</v>
      </c>
      <c r="S59" s="38">
        <v>6.79124871864209E-4</v>
      </c>
      <c r="T59" s="38">
        <v>-1.8670932768423645E-2</v>
      </c>
      <c r="U59" s="38">
        <v>-1.7024484849215149E-2</v>
      </c>
      <c r="X59" s="122">
        <v>4.9000000000000002E-2</v>
      </c>
      <c r="Y59" s="126">
        <v>5.9000000000000004E-2</v>
      </c>
      <c r="Z59" s="126">
        <v>1.9000000000000003E-2</v>
      </c>
    </row>
    <row r="60" spans="2:26" x14ac:dyDescent="0.25">
      <c r="B60" s="120" t="s">
        <v>215</v>
      </c>
      <c r="C60" s="121" t="s">
        <v>213</v>
      </c>
      <c r="D60" s="122">
        <v>0.17203218344191196</v>
      </c>
      <c r="E60" s="123">
        <v>6.2665499999999999E-2</v>
      </c>
      <c r="F60" s="124">
        <v>0.16297001035919084</v>
      </c>
      <c r="G60" s="125">
        <v>0.10936668344191196</v>
      </c>
      <c r="H60" s="125">
        <v>9.0621730827211144E-3</v>
      </c>
      <c r="I60" s="122">
        <v>8.6316852366978392E-2</v>
      </c>
      <c r="J60" s="126">
        <v>0.10583838864172912</v>
      </c>
      <c r="K60" s="126">
        <v>6.910093614144075E-2</v>
      </c>
      <c r="L60" s="126">
        <v>-2.3131141058593152E-2</v>
      </c>
      <c r="M60" s="125">
        <v>1.7054566994061979E-2</v>
      </c>
      <c r="N60" s="125">
        <v>3.6576103268812707E-2</v>
      </c>
      <c r="O60" s="125">
        <v>-1.6134923147566316E-4</v>
      </c>
      <c r="P60" s="128"/>
      <c r="Q60" s="125">
        <v>0</v>
      </c>
      <c r="R60" s="38">
        <v>1.7054566994061979E-2</v>
      </c>
      <c r="S60" s="38">
        <v>1.9521536274750728E-2</v>
      </c>
      <c r="T60" s="38">
        <v>0</v>
      </c>
      <c r="U60" s="38">
        <v>-1.6134923147566316E-4</v>
      </c>
      <c r="X60" s="122">
        <v>9.5000000000000001E-2</v>
      </c>
      <c r="Y60" s="126">
        <v>0.105</v>
      </c>
      <c r="Z60" s="126">
        <v>8.5000000000000006E-2</v>
      </c>
    </row>
    <row r="61" spans="2:26" x14ac:dyDescent="0.25">
      <c r="B61" s="120" t="s">
        <v>216</v>
      </c>
      <c r="C61" s="121" t="s">
        <v>213</v>
      </c>
      <c r="D61" s="122">
        <v>0.18153939181112447</v>
      </c>
      <c r="E61" s="123">
        <v>1.19635E-2</v>
      </c>
      <c r="F61" s="124">
        <v>3.1112681123300377E-2</v>
      </c>
      <c r="G61" s="125">
        <v>0.16957589181112448</v>
      </c>
      <c r="H61" s="125">
        <v>0.15042671068782409</v>
      </c>
      <c r="I61" s="122">
        <v>6.5000000000000002E-2</v>
      </c>
      <c r="J61" s="126">
        <v>8.5000000000000006E-2</v>
      </c>
      <c r="K61" s="126">
        <v>4.4999999999999998E-2</v>
      </c>
      <c r="L61" s="126">
        <v>-2.3131141058593152E-2</v>
      </c>
      <c r="M61" s="125">
        <v>-4.2622853729164106E-3</v>
      </c>
      <c r="N61" s="125">
        <v>1.5737714627083593E-2</v>
      </c>
      <c r="O61" s="125">
        <v>-2.4262285372916415E-2</v>
      </c>
      <c r="P61" s="127"/>
      <c r="Q61" s="125">
        <v>0</v>
      </c>
      <c r="R61" s="38">
        <v>0</v>
      </c>
      <c r="S61" s="38">
        <v>1.5737714627083593E-2</v>
      </c>
      <c r="T61" s="38">
        <v>-4.2622853729164106E-3</v>
      </c>
      <c r="U61" s="38">
        <v>-2.0000000000000004E-2</v>
      </c>
      <c r="X61" s="122">
        <v>6.25E-2</v>
      </c>
      <c r="Y61" s="126">
        <v>7.2499999999999995E-2</v>
      </c>
      <c r="Z61" s="126">
        <v>5.2499999999999998E-2</v>
      </c>
    </row>
    <row r="62" spans="2:26" x14ac:dyDescent="0.25">
      <c r="B62" s="120" t="s">
        <v>217</v>
      </c>
      <c r="C62" s="121" t="s">
        <v>213</v>
      </c>
      <c r="D62" s="122">
        <v>5.7714189614469606E-3</v>
      </c>
      <c r="E62" s="123">
        <v>2.7607999999999999E-3</v>
      </c>
      <c r="F62" s="124">
        <v>7.1798294851178734E-3</v>
      </c>
      <c r="G62" s="125">
        <v>3.0106189614469607E-3</v>
      </c>
      <c r="H62" s="125">
        <v>-1.4084105236709128E-3</v>
      </c>
      <c r="I62" s="122">
        <v>0.08</v>
      </c>
      <c r="J62" s="126">
        <v>0.1</v>
      </c>
      <c r="K62" s="126">
        <v>0.06</v>
      </c>
      <c r="L62" s="126">
        <v>-2.3131141058593152E-2</v>
      </c>
      <c r="M62" s="125">
        <v>1.0737714627083589E-2</v>
      </c>
      <c r="N62" s="125">
        <v>3.0737714627083593E-2</v>
      </c>
      <c r="O62" s="125">
        <v>-9.2622853729164151E-3</v>
      </c>
      <c r="P62" s="127"/>
      <c r="Q62" s="125">
        <v>0</v>
      </c>
      <c r="R62" s="38">
        <v>1.0737714627083589E-2</v>
      </c>
      <c r="S62" s="38">
        <v>2.0000000000000004E-2</v>
      </c>
      <c r="T62" s="38">
        <v>0</v>
      </c>
      <c r="U62" s="38">
        <v>-9.2622853729164151E-3</v>
      </c>
      <c r="X62" s="122">
        <v>9.5000000000000001E-2</v>
      </c>
      <c r="Y62" s="126">
        <v>0.105</v>
      </c>
      <c r="Z62" s="126">
        <v>8.5000000000000006E-2</v>
      </c>
    </row>
    <row r="63" spans="2:26" x14ac:dyDescent="0.25">
      <c r="B63" s="120" t="s">
        <v>218</v>
      </c>
      <c r="C63" s="121" t="s">
        <v>219</v>
      </c>
      <c r="D63" s="122">
        <v>1.8559405092543892E-3</v>
      </c>
      <c r="E63" s="123">
        <v>1.1475599999999999E-2</v>
      </c>
      <c r="F63" s="124">
        <v>1.7043130603703698E-2</v>
      </c>
      <c r="G63" s="125">
        <v>-9.61965949074561E-3</v>
      </c>
      <c r="H63" s="125">
        <v>-1.5187190094449309E-2</v>
      </c>
      <c r="I63" s="122">
        <v>7.3590411231353237E-2</v>
      </c>
      <c r="J63" s="126">
        <v>8.9429267363720255E-2</v>
      </c>
      <c r="K63" s="126">
        <v>5.9370409169225979E-2</v>
      </c>
      <c r="L63" s="126">
        <v>-3.421003770053048E-2</v>
      </c>
      <c r="M63" s="125">
        <v>4.3281258584368237E-3</v>
      </c>
      <c r="N63" s="125">
        <v>2.0166981990803842E-2</v>
      </c>
      <c r="O63" s="125">
        <v>-9.8918762036904334E-3</v>
      </c>
      <c r="P63" s="127"/>
      <c r="Q63" s="125">
        <v>0</v>
      </c>
      <c r="R63" s="38">
        <v>4.3281258584368237E-3</v>
      </c>
      <c r="S63" s="38">
        <v>1.5838856132367019E-2</v>
      </c>
      <c r="T63" s="38">
        <v>0</v>
      </c>
      <c r="U63" s="38">
        <v>-9.8918762036904334E-3</v>
      </c>
      <c r="X63" s="122">
        <v>6.9000000000000006E-2</v>
      </c>
      <c r="Y63" s="126">
        <v>7.9000000000000001E-2</v>
      </c>
      <c r="Z63" s="126">
        <v>5.9000000000000004E-2</v>
      </c>
    </row>
    <row r="64" spans="2:26" x14ac:dyDescent="0.25">
      <c r="B64" s="120" t="s">
        <v>220</v>
      </c>
      <c r="C64" s="121" t="s">
        <v>219</v>
      </c>
      <c r="D64" s="122">
        <v>7.9085041351628513E-2</v>
      </c>
      <c r="E64" s="123">
        <v>1.35313E-2</v>
      </c>
      <c r="F64" s="124">
        <v>2.0096179122476895E-2</v>
      </c>
      <c r="G64" s="125">
        <v>6.5553741351628517E-2</v>
      </c>
      <c r="H64" s="125">
        <v>5.8988862229151617E-2</v>
      </c>
      <c r="I64" s="122">
        <v>0.05</v>
      </c>
      <c r="J64" s="126">
        <v>7.0000000000000007E-2</v>
      </c>
      <c r="K64" s="126">
        <v>3.0000000000000002E-2</v>
      </c>
      <c r="L64" s="126">
        <v>-3.421003770053048E-2</v>
      </c>
      <c r="M64" s="125">
        <v>-1.926228537291641E-2</v>
      </c>
      <c r="N64" s="125">
        <v>7.3771462708359381E-4</v>
      </c>
      <c r="O64" s="125">
        <v>-3.9262285372916414E-2</v>
      </c>
      <c r="P64" s="127"/>
      <c r="Q64" s="125">
        <v>0</v>
      </c>
      <c r="R64" s="38">
        <v>0</v>
      </c>
      <c r="S64" s="38">
        <v>7.3771462708359381E-4</v>
      </c>
      <c r="T64" s="38">
        <v>-1.926228537291641E-2</v>
      </c>
      <c r="U64" s="38">
        <v>-2.0000000000000004E-2</v>
      </c>
      <c r="X64" s="122">
        <v>6.0999999999999999E-2</v>
      </c>
      <c r="Y64" s="126">
        <v>7.0999999999999994E-2</v>
      </c>
      <c r="Z64" s="126">
        <v>3.1E-2</v>
      </c>
    </row>
    <row r="65" spans="2:26" x14ac:dyDescent="0.25">
      <c r="B65" s="120" t="s">
        <v>221</v>
      </c>
      <c r="C65" s="121" t="s">
        <v>219</v>
      </c>
      <c r="D65" s="122">
        <v>9.9769303933653894E-2</v>
      </c>
      <c r="E65" s="123">
        <v>2.0098099999999997E-2</v>
      </c>
      <c r="F65" s="124">
        <v>2.984894412373186E-2</v>
      </c>
      <c r="G65" s="125">
        <v>7.96712039336539E-2</v>
      </c>
      <c r="H65" s="125">
        <v>6.9920359809922034E-2</v>
      </c>
      <c r="I65" s="122">
        <v>9.9351193955294237E-2</v>
      </c>
      <c r="J65" s="126">
        <v>0.11956634216310835</v>
      </c>
      <c r="K65" s="126">
        <v>8.1566605792281255E-2</v>
      </c>
      <c r="L65" s="126">
        <v>-3.421003770053048E-2</v>
      </c>
      <c r="M65" s="125">
        <v>3.0088908582377824E-2</v>
      </c>
      <c r="N65" s="125">
        <v>5.0304056790191939E-2</v>
      </c>
      <c r="O65" s="125">
        <v>1.2304320419364842E-2</v>
      </c>
      <c r="P65" s="127"/>
      <c r="Q65" s="125">
        <v>1.2304320419364842E-2</v>
      </c>
      <c r="R65" s="38">
        <v>1.7784588163012982E-2</v>
      </c>
      <c r="S65" s="38">
        <v>2.0215148207814115E-2</v>
      </c>
      <c r="T65" s="38">
        <v>0</v>
      </c>
      <c r="U65" s="38">
        <v>0</v>
      </c>
      <c r="X65" s="122">
        <v>0.10100000000000001</v>
      </c>
      <c r="Y65" s="126">
        <v>0.111</v>
      </c>
      <c r="Z65" s="126">
        <v>9.1000000000000011E-2</v>
      </c>
    </row>
    <row r="66" spans="2:26" x14ac:dyDescent="0.25">
      <c r="B66" s="120" t="s">
        <v>222</v>
      </c>
      <c r="C66" s="121" t="s">
        <v>219</v>
      </c>
      <c r="D66" s="122">
        <v>1.0070302704882184E-2</v>
      </c>
      <c r="E66" s="123">
        <v>1.05501E-2</v>
      </c>
      <c r="F66" s="124">
        <v>1.5668612724575131E-2</v>
      </c>
      <c r="G66" s="125">
        <v>-4.7979729511781616E-4</v>
      </c>
      <c r="H66" s="125">
        <v>-5.5983100196929474E-3</v>
      </c>
      <c r="I66" s="122">
        <v>7.0000000000000007E-2</v>
      </c>
      <c r="J66" s="126">
        <v>9.0000000000000011E-2</v>
      </c>
      <c r="K66" s="126">
        <v>0.05</v>
      </c>
      <c r="L66" s="126">
        <v>-3.421003770053048E-2</v>
      </c>
      <c r="M66" s="125">
        <v>7.3771462708359381E-4</v>
      </c>
      <c r="N66" s="125">
        <v>2.0737714627083598E-2</v>
      </c>
      <c r="O66" s="125">
        <v>-1.926228537291641E-2</v>
      </c>
      <c r="P66" s="127"/>
      <c r="Q66" s="125">
        <v>0</v>
      </c>
      <c r="R66" s="38">
        <v>7.3771462708359381E-4</v>
      </c>
      <c r="S66" s="38">
        <v>2.0000000000000004E-2</v>
      </c>
      <c r="T66" s="38">
        <v>0</v>
      </c>
      <c r="U66" s="38">
        <v>-1.926228537291641E-2</v>
      </c>
      <c r="X66" s="122">
        <v>0.08</v>
      </c>
      <c r="Y66" s="126">
        <v>0.09</v>
      </c>
      <c r="Z66" s="126">
        <v>7.0000000000000007E-2</v>
      </c>
    </row>
    <row r="67" spans="2:26" x14ac:dyDescent="0.25">
      <c r="B67" s="120" t="s">
        <v>223</v>
      </c>
      <c r="C67" s="121" t="s">
        <v>219</v>
      </c>
      <c r="D67" s="122">
        <v>0</v>
      </c>
      <c r="E67" s="123">
        <v>1.16776E-2</v>
      </c>
      <c r="F67" s="124">
        <v>1.7343133425512421E-2</v>
      </c>
      <c r="G67" s="125">
        <v>-1.16776E-2</v>
      </c>
      <c r="H67" s="125">
        <v>-1.7343133425512421E-2</v>
      </c>
      <c r="I67" s="122">
        <v>7.396984812998908E-2</v>
      </c>
      <c r="J67" s="126">
        <v>9.501196529849798E-2</v>
      </c>
      <c r="K67" s="126">
        <v>5.5574797922811392E-2</v>
      </c>
      <c r="L67" s="126">
        <v>-3.421003770053048E-2</v>
      </c>
      <c r="M67" s="125">
        <v>4.7075627570726669E-3</v>
      </c>
      <c r="N67" s="125">
        <v>2.5749679925581567E-2</v>
      </c>
      <c r="O67" s="125">
        <v>-1.3687487450105021E-2</v>
      </c>
      <c r="P67" s="127"/>
      <c r="Q67" s="125">
        <v>0</v>
      </c>
      <c r="R67" s="38">
        <v>4.7075627570726669E-3</v>
      </c>
      <c r="S67" s="38">
        <v>2.10421171685089E-2</v>
      </c>
      <c r="T67" s="38">
        <v>0</v>
      </c>
      <c r="U67" s="38">
        <v>-1.3687487450105021E-2</v>
      </c>
      <c r="X67" s="122">
        <v>0.09</v>
      </c>
      <c r="Y67" s="126">
        <v>9.9999999999999992E-2</v>
      </c>
      <c r="Z67" s="126">
        <v>0.08</v>
      </c>
    </row>
    <row r="68" spans="2:26" x14ac:dyDescent="0.25">
      <c r="B68" s="120" t="s">
        <v>224</v>
      </c>
      <c r="C68" s="121" t="s">
        <v>10</v>
      </c>
      <c r="D68" s="122">
        <v>0</v>
      </c>
      <c r="E68" s="123">
        <v>6.5022799999999992E-2</v>
      </c>
      <c r="F68" s="124">
        <v>3.9151398960985156E-2</v>
      </c>
      <c r="G68" s="125">
        <v>-6.5022799999999992E-2</v>
      </c>
      <c r="H68" s="125">
        <v>-3.9151398960985156E-2</v>
      </c>
      <c r="I68" s="122">
        <v>7.9091477217566597E-2</v>
      </c>
      <c r="J68" s="126">
        <v>9.6802753015140519E-2</v>
      </c>
      <c r="K68" s="126">
        <v>6.3335714365153173E-2</v>
      </c>
      <c r="L68" s="126">
        <v>-3.5643929133207776E-2</v>
      </c>
      <c r="M68" s="125">
        <v>9.8291918446501841E-3</v>
      </c>
      <c r="N68" s="125">
        <v>2.7540467642224106E-2</v>
      </c>
      <c r="O68" s="125">
        <v>-5.92657100776324E-3</v>
      </c>
      <c r="P68" s="127"/>
      <c r="Q68" s="125">
        <v>0</v>
      </c>
      <c r="R68" s="38">
        <v>9.8291918446501841E-3</v>
      </c>
      <c r="S68" s="38">
        <v>1.7711275797573922E-2</v>
      </c>
      <c r="T68" s="38">
        <v>0</v>
      </c>
      <c r="U68" s="38">
        <v>-5.92657100776324E-3</v>
      </c>
      <c r="X68" s="122">
        <v>7.0999999999999994E-2</v>
      </c>
      <c r="Y68" s="126">
        <v>8.0999999999999989E-2</v>
      </c>
      <c r="Z68" s="126">
        <v>6.0999999999999992E-2</v>
      </c>
    </row>
    <row r="69" spans="2:26" x14ac:dyDescent="0.25">
      <c r="B69" s="120" t="s">
        <v>225</v>
      </c>
      <c r="C69" s="121" t="s">
        <v>10</v>
      </c>
      <c r="D69" s="122">
        <v>0</v>
      </c>
      <c r="E69" s="123">
        <v>0.12815370000000001</v>
      </c>
      <c r="F69" s="124">
        <v>7.716365085825902E-2</v>
      </c>
      <c r="G69" s="125">
        <v>-0.12815370000000001</v>
      </c>
      <c r="H69" s="125">
        <v>-7.716365085825902E-2</v>
      </c>
      <c r="I69" s="122">
        <v>4.462209906348269E-3</v>
      </c>
      <c r="J69" s="126">
        <v>1.9325837165495185E-2</v>
      </c>
      <c r="K69" s="126">
        <v>-8.883540601569373E-3</v>
      </c>
      <c r="L69" s="126">
        <v>-3.5643929133207776E-2</v>
      </c>
      <c r="M69" s="125">
        <v>-6.4800075466568144E-2</v>
      </c>
      <c r="N69" s="125">
        <v>-4.9936448207421227E-2</v>
      </c>
      <c r="O69" s="125">
        <v>-7.8145825974485786E-2</v>
      </c>
      <c r="P69" s="127"/>
      <c r="Q69" s="125">
        <v>-4.9936448207421227E-2</v>
      </c>
      <c r="R69" s="38">
        <v>0</v>
      </c>
      <c r="S69" s="38">
        <v>0</v>
      </c>
      <c r="T69" s="38">
        <v>-1.4863627259146917E-2</v>
      </c>
      <c r="U69" s="38">
        <v>-1.3345750507917642E-2</v>
      </c>
      <c r="X69" s="122">
        <v>3.2000000000000001E-2</v>
      </c>
      <c r="Y69" s="126">
        <v>4.2000000000000003E-2</v>
      </c>
      <c r="Z69" s="126">
        <v>2.0000000000000018E-3</v>
      </c>
    </row>
    <row r="70" spans="2:26" x14ac:dyDescent="0.25">
      <c r="B70" s="120" t="s">
        <v>226</v>
      </c>
      <c r="C70" s="121" t="s">
        <v>10</v>
      </c>
      <c r="D70" s="122">
        <v>0</v>
      </c>
      <c r="E70" s="123">
        <v>0.27767510000000001</v>
      </c>
      <c r="F70" s="124">
        <v>0.16719317872548478</v>
      </c>
      <c r="G70" s="125">
        <v>-0.27767510000000001</v>
      </c>
      <c r="H70" s="125">
        <v>-0.16719317872548478</v>
      </c>
      <c r="I70" s="122">
        <v>9.9738134508986942E-2</v>
      </c>
      <c r="J70" s="126">
        <v>0.12789518718271209</v>
      </c>
      <c r="K70" s="126">
        <v>7.5900672261858482E-2</v>
      </c>
      <c r="L70" s="126">
        <v>-3.5643929133207776E-2</v>
      </c>
      <c r="M70" s="125">
        <v>3.0475849136070529E-2</v>
      </c>
      <c r="N70" s="125">
        <v>5.8632901809795676E-2</v>
      </c>
      <c r="O70" s="125">
        <v>6.6383868889420689E-3</v>
      </c>
      <c r="P70" s="128"/>
      <c r="Q70" s="125">
        <v>6.6383868889420689E-3</v>
      </c>
      <c r="R70" s="38">
        <v>2.383746224712846E-2</v>
      </c>
      <c r="S70" s="38">
        <v>2.8157052673725147E-2</v>
      </c>
      <c r="T70" s="38">
        <v>0</v>
      </c>
      <c r="U70" s="38">
        <v>0</v>
      </c>
      <c r="X70" s="122">
        <v>0.09</v>
      </c>
      <c r="Y70" s="126">
        <v>9.9999999999999992E-2</v>
      </c>
      <c r="Z70" s="126">
        <v>0.08</v>
      </c>
    </row>
    <row r="71" spans="2:26" x14ac:dyDescent="0.25">
      <c r="B71" s="120" t="s">
        <v>227</v>
      </c>
      <c r="C71" s="121" t="s">
        <v>10</v>
      </c>
      <c r="D71" s="122">
        <v>5.5844185073707753E-2</v>
      </c>
      <c r="E71" s="123">
        <v>0.18410959999999998</v>
      </c>
      <c r="F71" s="124">
        <v>0.11085570603153652</v>
      </c>
      <c r="G71" s="125">
        <v>-0.12826541492629223</v>
      </c>
      <c r="H71" s="125">
        <v>-5.5011520957828769E-2</v>
      </c>
      <c r="I71" s="122">
        <v>8.655916645136541E-2</v>
      </c>
      <c r="J71" s="126">
        <v>0.10795244575622746</v>
      </c>
      <c r="K71" s="126">
        <v>6.7896511929453521E-2</v>
      </c>
      <c r="L71" s="126">
        <v>-3.5643929133207776E-2</v>
      </c>
      <c r="M71" s="125">
        <v>1.7296881078448997E-2</v>
      </c>
      <c r="N71" s="125">
        <v>3.8690160383311051E-2</v>
      </c>
      <c r="O71" s="125">
        <v>-1.3657734434628921E-3</v>
      </c>
      <c r="P71" s="127"/>
      <c r="Q71" s="125">
        <v>0</v>
      </c>
      <c r="R71" s="38">
        <v>1.7296881078448997E-2</v>
      </c>
      <c r="S71" s="38">
        <v>2.1393279304862053E-2</v>
      </c>
      <c r="T71" s="38">
        <v>0</v>
      </c>
      <c r="U71" s="38">
        <v>-1.3657734434628921E-3</v>
      </c>
      <c r="X71" s="122">
        <v>0.10100000000000001</v>
      </c>
      <c r="Y71" s="126">
        <v>0.111</v>
      </c>
      <c r="Z71" s="126">
        <v>9.1000000000000011E-2</v>
      </c>
    </row>
    <row r="72" spans="2:26" x14ac:dyDescent="0.25">
      <c r="B72" s="129" t="s">
        <v>228</v>
      </c>
      <c r="C72" s="121" t="s">
        <v>10</v>
      </c>
      <c r="D72" s="130">
        <v>2.6624592126206048E-2</v>
      </c>
      <c r="E72" s="131">
        <v>9.3603999999999996E-3</v>
      </c>
      <c r="F72" s="132">
        <v>5.6360654237345284E-3</v>
      </c>
      <c r="G72" s="133">
        <v>1.726419212620605E-2</v>
      </c>
      <c r="H72" s="133">
        <v>2.0988526702471519E-2</v>
      </c>
      <c r="I72" s="130">
        <v>8.9859609586848091E-2</v>
      </c>
      <c r="J72" s="134">
        <v>0.11125005894419515</v>
      </c>
      <c r="K72" s="134">
        <v>7.1241872981615287E-2</v>
      </c>
      <c r="L72" s="126">
        <v>-3.5643929133207776E-2</v>
      </c>
      <c r="M72" s="133">
        <v>2.0597324213931678E-2</v>
      </c>
      <c r="N72" s="133">
        <v>4.1987773571278739E-2</v>
      </c>
      <c r="O72" s="133">
        <v>1.979587608698874E-3</v>
      </c>
      <c r="P72" s="127"/>
      <c r="Q72" s="125">
        <v>1.979587608698874E-3</v>
      </c>
      <c r="R72" s="38">
        <v>1.8617736605232804E-2</v>
      </c>
      <c r="S72" s="38">
        <v>2.1390449357347061E-2</v>
      </c>
      <c r="T72" s="38">
        <v>0</v>
      </c>
      <c r="U72" s="38">
        <v>0</v>
      </c>
      <c r="X72" s="130">
        <v>0.09</v>
      </c>
      <c r="Y72" s="134">
        <v>9.9999999999999992E-2</v>
      </c>
      <c r="Z72" s="134">
        <v>0.08</v>
      </c>
    </row>
    <row r="73" spans="2:26" x14ac:dyDescent="0.25">
      <c r="B73" s="120"/>
      <c r="C73" s="120"/>
      <c r="D73" s="126">
        <v>1</v>
      </c>
      <c r="E73" s="126">
        <v>0.99999970000000005</v>
      </c>
      <c r="F73" s="126">
        <v>0.99999999999999989</v>
      </c>
      <c r="G73" s="125"/>
      <c r="H73" s="125"/>
      <c r="I73" s="122"/>
      <c r="J73" s="122"/>
      <c r="K73" s="122"/>
      <c r="L73" s="122"/>
      <c r="M73" s="125"/>
      <c r="N73" s="120"/>
      <c r="O73" s="120"/>
      <c r="P73" s="127"/>
      <c r="Q73" s="125"/>
    </row>
    <row r="74" spans="2:26" x14ac:dyDescent="0.25">
      <c r="F74" t="s">
        <v>229</v>
      </c>
    </row>
    <row r="75" spans="2:26" x14ac:dyDescent="0.25">
      <c r="B75" t="s">
        <v>230</v>
      </c>
      <c r="D75" s="118">
        <v>0.26466033727279065</v>
      </c>
      <c r="E75" s="118">
        <v>0.15298889999999998</v>
      </c>
      <c r="F75" s="123">
        <v>0.2</v>
      </c>
      <c r="G75" s="125">
        <v>0.11167143727279066</v>
      </c>
      <c r="H75" s="125">
        <v>6.4660337272790636E-2</v>
      </c>
      <c r="K75" s="38"/>
      <c r="L75" s="38"/>
    </row>
    <row r="76" spans="2:26" x14ac:dyDescent="0.25">
      <c r="B76" t="s">
        <v>231</v>
      </c>
      <c r="D76" s="118">
        <v>0.46209029702787663</v>
      </c>
      <c r="E76" s="118">
        <v>0.1153565</v>
      </c>
      <c r="F76" s="123">
        <v>0.3</v>
      </c>
      <c r="G76" s="125">
        <v>0.34673379702787666</v>
      </c>
      <c r="H76" s="125">
        <v>0.16209029702787664</v>
      </c>
      <c r="K76" s="38"/>
      <c r="L76" s="38"/>
    </row>
    <row r="77" spans="2:26" x14ac:dyDescent="0.25">
      <c r="B77" t="s">
        <v>219</v>
      </c>
      <c r="D77" s="118">
        <v>0.19078058849941898</v>
      </c>
      <c r="E77" s="118">
        <v>6.7332699999999995E-2</v>
      </c>
      <c r="F77" s="123">
        <v>0.1</v>
      </c>
      <c r="G77" s="125">
        <v>0.12344788849941898</v>
      </c>
      <c r="H77" s="125">
        <v>9.0780588499418974E-2</v>
      </c>
      <c r="K77" s="38"/>
      <c r="L77" s="38"/>
    </row>
    <row r="78" spans="2:26" x14ac:dyDescent="0.25">
      <c r="B78" t="s">
        <v>232</v>
      </c>
      <c r="D78" s="118">
        <v>8.2468777199913801E-2</v>
      </c>
      <c r="E78" s="118">
        <v>0.66432160000000007</v>
      </c>
      <c r="F78" s="123">
        <v>0.4</v>
      </c>
      <c r="G78" s="125">
        <v>-0.58185282280008632</v>
      </c>
      <c r="H78" s="125">
        <v>-0.31753122280008622</v>
      </c>
      <c r="K78" s="38"/>
      <c r="L78" s="38"/>
    </row>
    <row r="80" spans="2:26" x14ac:dyDescent="0.25">
      <c r="B80" t="s">
        <v>8</v>
      </c>
      <c r="D80" s="118">
        <v>2.6649577027096104E-2</v>
      </c>
      <c r="E80" s="118">
        <v>0.12018409999999999</v>
      </c>
      <c r="F80" s="118">
        <v>0.1274731926284729</v>
      </c>
      <c r="G80" s="125">
        <v>-9.3534522972903877E-2</v>
      </c>
      <c r="H80" s="125">
        <v>-0.10082361560137679</v>
      </c>
    </row>
    <row r="81" spans="2:12" x14ac:dyDescent="0.25">
      <c r="B81" t="s">
        <v>41</v>
      </c>
      <c r="D81" s="118">
        <v>0.30358562563033636</v>
      </c>
      <c r="E81" s="118">
        <v>0.23716039999999999</v>
      </c>
      <c r="F81" s="118">
        <v>0.25700850488682125</v>
      </c>
      <c r="G81" s="125">
        <v>6.6425225630336371E-2</v>
      </c>
      <c r="H81" s="125">
        <v>4.657712074351511E-2</v>
      </c>
    </row>
    <row r="82" spans="2:12" x14ac:dyDescent="0.25">
      <c r="B82" t="s">
        <v>6</v>
      </c>
      <c r="D82" s="118">
        <v>0.38639229190405538</v>
      </c>
      <c r="E82" s="118">
        <v>0.40418940000000003</v>
      </c>
      <c r="F82" s="118">
        <v>0.41720674013740694</v>
      </c>
      <c r="G82" s="125">
        <v>-1.7797108095944647E-2</v>
      </c>
      <c r="H82" s="125">
        <v>-3.0814448233351555E-2</v>
      </c>
    </row>
    <row r="83" spans="2:12" x14ac:dyDescent="0.25">
      <c r="B83" t="s">
        <v>7</v>
      </c>
      <c r="D83" s="118">
        <v>0.2474538795897144</v>
      </c>
      <c r="E83" s="118">
        <v>0.2097009</v>
      </c>
      <c r="F83" s="118">
        <v>0.16166042903015435</v>
      </c>
      <c r="G83" s="125">
        <v>3.7752979589714408E-2</v>
      </c>
      <c r="H83" s="125">
        <v>8.5793450559560058E-2</v>
      </c>
    </row>
    <row r="84" spans="2:12" x14ac:dyDescent="0.25">
      <c r="B84" t="s">
        <v>50</v>
      </c>
      <c r="D84" s="118">
        <v>3.5918625848797778E-2</v>
      </c>
      <c r="E84" s="118">
        <v>2.8764899999999996E-2</v>
      </c>
      <c r="F84" s="118">
        <v>3.6651133317144619E-2</v>
      </c>
      <c r="G84" s="125">
        <v>7.1537258487977817E-3</v>
      </c>
      <c r="H84" s="125">
        <v>-7.3250746834684077E-4</v>
      </c>
    </row>
    <row r="86" spans="2:12" x14ac:dyDescent="0.25">
      <c r="B86" t="s">
        <v>233</v>
      </c>
      <c r="I86" s="122"/>
      <c r="J86" s="122"/>
      <c r="K86" s="122"/>
      <c r="L86" s="122"/>
    </row>
  </sheetData>
  <mergeCells count="3">
    <mergeCell ref="D51:F51"/>
    <mergeCell ref="K4:M4"/>
    <mergeCell ref="N4:P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B142D-7803-44D9-9312-24470AE38B83}">
  <dimension ref="C1:AF64"/>
  <sheetViews>
    <sheetView workbookViewId="0"/>
  </sheetViews>
  <sheetFormatPr defaultRowHeight="15" x14ac:dyDescent="0.25"/>
  <cols>
    <col min="3" max="3" width="24.7109375" customWidth="1"/>
    <col min="14" max="14" width="23.7109375" bestFit="1" customWidth="1"/>
    <col min="24" max="24" width="23.7109375" bestFit="1" customWidth="1"/>
  </cols>
  <sheetData>
    <row r="1" spans="3:32" x14ac:dyDescent="0.25">
      <c r="C1" t="s">
        <v>20</v>
      </c>
      <c r="F1" t="s">
        <v>62</v>
      </c>
    </row>
    <row r="4" spans="3:32" x14ac:dyDescent="0.25">
      <c r="C4" t="s">
        <v>21</v>
      </c>
      <c r="E4" s="21">
        <v>0</v>
      </c>
      <c r="N4" t="s">
        <v>63</v>
      </c>
      <c r="P4" s="21">
        <v>5.0000000000000001E-3</v>
      </c>
      <c r="X4" t="s">
        <v>64</v>
      </c>
      <c r="Z4" s="21">
        <v>-5.0000000000000001E-3</v>
      </c>
    </row>
    <row r="5" spans="3:32" x14ac:dyDescent="0.25">
      <c r="F5" t="s">
        <v>22</v>
      </c>
      <c r="Q5" t="s">
        <v>22</v>
      </c>
      <c r="AA5" t="s">
        <v>22</v>
      </c>
    </row>
    <row r="6" spans="3:32" x14ac:dyDescent="0.25">
      <c r="C6" t="s">
        <v>23</v>
      </c>
      <c r="D6" t="s">
        <v>24</v>
      </c>
      <c r="E6" t="s">
        <v>25</v>
      </c>
      <c r="F6" t="s">
        <v>26</v>
      </c>
      <c r="G6" t="s">
        <v>27</v>
      </c>
      <c r="H6" t="s">
        <v>28</v>
      </c>
      <c r="I6" t="s">
        <v>29</v>
      </c>
      <c r="J6" t="s">
        <v>30</v>
      </c>
      <c r="K6" t="s">
        <v>31</v>
      </c>
      <c r="N6" t="s">
        <v>23</v>
      </c>
      <c r="O6" t="s">
        <v>24</v>
      </c>
      <c r="P6" t="s">
        <v>25</v>
      </c>
      <c r="Q6" t="s">
        <v>26</v>
      </c>
      <c r="R6" t="s">
        <v>27</v>
      </c>
      <c r="S6" t="s">
        <v>28</v>
      </c>
      <c r="T6" t="s">
        <v>29</v>
      </c>
      <c r="U6" t="s">
        <v>30</v>
      </c>
      <c r="V6" t="s">
        <v>31</v>
      </c>
      <c r="X6" t="s">
        <v>23</v>
      </c>
      <c r="Y6" t="s">
        <v>24</v>
      </c>
      <c r="Z6" t="s">
        <v>25</v>
      </c>
      <c r="AA6" t="s">
        <v>26</v>
      </c>
      <c r="AB6" t="s">
        <v>27</v>
      </c>
      <c r="AC6" t="s">
        <v>28</v>
      </c>
      <c r="AD6" t="s">
        <v>29</v>
      </c>
      <c r="AE6" t="s">
        <v>30</v>
      </c>
      <c r="AF6" t="s">
        <v>31</v>
      </c>
    </row>
    <row r="7" spans="3:32" x14ac:dyDescent="0.25">
      <c r="C7" t="s">
        <v>32</v>
      </c>
      <c r="D7" s="21">
        <v>4.2999999999999997E-2</v>
      </c>
      <c r="E7" s="18">
        <f>+D7+$E$4</f>
        <v>4.2999999999999997E-2</v>
      </c>
      <c r="F7" s="22">
        <v>2.5000000000000001E-2</v>
      </c>
      <c r="G7" s="22">
        <v>3.5000000000000003E-2</v>
      </c>
      <c r="H7" s="22">
        <v>3.5000000000000003E-2</v>
      </c>
      <c r="I7" s="22">
        <v>3.5000000000000003E-2</v>
      </c>
      <c r="J7" s="22">
        <v>3.5000000000000003E-2</v>
      </c>
      <c r="K7" s="1" cm="1">
        <f t="array" ref="K7">(PRODUCT(1+F7:J7)^(1/5))-1</f>
        <v>3.2992225417591836E-2</v>
      </c>
      <c r="N7" t="s">
        <v>32</v>
      </c>
      <c r="O7" s="21">
        <v>4.2999999999999997E-2</v>
      </c>
      <c r="P7" s="18">
        <f>+O7+$P$4</f>
        <v>4.7999999999999994E-2</v>
      </c>
      <c r="Q7" s="22">
        <v>2.5000000000000001E-2</v>
      </c>
      <c r="R7" s="22">
        <v>3.5000000000000003E-2</v>
      </c>
      <c r="S7" s="22">
        <v>3.5000000000000003E-2</v>
      </c>
      <c r="T7" s="22">
        <v>3.5000000000000003E-2</v>
      </c>
      <c r="U7" s="22">
        <v>3.5000000000000003E-2</v>
      </c>
      <c r="V7" s="1" cm="1">
        <f t="array" ref="V7">(PRODUCT(1+Q7:U7)^(1/5))-1</f>
        <v>3.2992225417591836E-2</v>
      </c>
      <c r="X7" t="s">
        <v>32</v>
      </c>
      <c r="Y7" s="21">
        <v>4.2999999999999997E-2</v>
      </c>
      <c r="Z7" s="18">
        <f>+Y7+$Z$4</f>
        <v>3.7999999999999999E-2</v>
      </c>
      <c r="AA7" s="22">
        <v>2.5000000000000001E-2</v>
      </c>
      <c r="AB7" s="22">
        <v>3.5000000000000003E-2</v>
      </c>
      <c r="AC7" s="22">
        <v>3.5000000000000003E-2</v>
      </c>
      <c r="AD7" s="22">
        <v>3.5000000000000003E-2</v>
      </c>
      <c r="AE7" s="22">
        <v>3.5000000000000003E-2</v>
      </c>
      <c r="AF7" s="1" cm="1">
        <f t="array" ref="AF7">(PRODUCT(1+AA7:AE7)^(1/5))-1</f>
        <v>3.2992225417591836E-2</v>
      </c>
    </row>
    <row r="8" spans="3:32" x14ac:dyDescent="0.25">
      <c r="C8" t="s">
        <v>33</v>
      </c>
      <c r="D8" s="21">
        <v>3.7999999999999999E-2</v>
      </c>
      <c r="E8" s="18">
        <f t="shared" ref="E8:E22" si="0">+D8+$E$4</f>
        <v>3.7999999999999999E-2</v>
      </c>
      <c r="F8" s="22">
        <v>0.1</v>
      </c>
      <c r="G8" s="22">
        <v>0.08</v>
      </c>
      <c r="H8" s="22">
        <v>0.05</v>
      </c>
      <c r="I8" s="22">
        <v>0.05</v>
      </c>
      <c r="J8" s="22">
        <v>0.04</v>
      </c>
      <c r="K8" s="1" cm="1">
        <f t="array" ref="K8">(PRODUCT(1+F8:J8)^(1/5))-1</f>
        <v>6.3764947474383993E-2</v>
      </c>
      <c r="N8" t="s">
        <v>33</v>
      </c>
      <c r="O8" s="21">
        <v>3.7999999999999999E-2</v>
      </c>
      <c r="P8" s="18">
        <f t="shared" ref="P8:P22" si="1">+O8+$P$4</f>
        <v>4.2999999999999997E-2</v>
      </c>
      <c r="Q8" s="22">
        <v>0.1</v>
      </c>
      <c r="R8" s="22">
        <v>0.08</v>
      </c>
      <c r="S8" s="22">
        <v>0.05</v>
      </c>
      <c r="T8" s="22">
        <v>0.05</v>
      </c>
      <c r="U8" s="22">
        <v>0.04</v>
      </c>
      <c r="V8" s="1" cm="1">
        <f t="array" ref="V8">(PRODUCT(1+Q8:U8)^(1/5))-1</f>
        <v>6.3764947474383993E-2</v>
      </c>
      <c r="X8" t="s">
        <v>33</v>
      </c>
      <c r="Y8" s="21">
        <v>3.7999999999999999E-2</v>
      </c>
      <c r="Z8" s="18">
        <f t="shared" ref="Z8:Z22" si="2">+Y8+$Z$4</f>
        <v>3.3000000000000002E-2</v>
      </c>
      <c r="AA8" s="22">
        <v>0.1</v>
      </c>
      <c r="AB8" s="22">
        <v>0.08</v>
      </c>
      <c r="AC8" s="22">
        <v>0.05</v>
      </c>
      <c r="AD8" s="22">
        <v>0.05</v>
      </c>
      <c r="AE8" s="22">
        <v>0.04</v>
      </c>
      <c r="AF8" s="1" cm="1">
        <f t="array" ref="AF8">(PRODUCT(1+AA8:AE8)^(1/5))-1</f>
        <v>6.3764947474383993E-2</v>
      </c>
    </row>
    <row r="9" spans="3:32" x14ac:dyDescent="0.25">
      <c r="C9" t="s">
        <v>9</v>
      </c>
      <c r="D9" s="21">
        <v>5.3999999999999999E-2</v>
      </c>
      <c r="E9" s="18">
        <f t="shared" si="0"/>
        <v>5.3999999999999999E-2</v>
      </c>
      <c r="F9" s="22">
        <v>5.8749999999999997E-2</v>
      </c>
      <c r="G9" s="22">
        <v>5.8749999999999997E-2</v>
      </c>
      <c r="H9" s="22">
        <v>5.0750000000000003E-2</v>
      </c>
      <c r="I9" s="22">
        <v>4.5499999999999999E-2</v>
      </c>
      <c r="J9" s="22">
        <v>4.1999999999999996E-2</v>
      </c>
      <c r="K9" s="1" cm="1">
        <f t="array" ref="K9">(PRODUCT(1+F9:J9)^(1/5))-1</f>
        <v>5.1127988612134967E-2</v>
      </c>
      <c r="N9" t="s">
        <v>9</v>
      </c>
      <c r="O9" s="21">
        <v>5.3999999999999999E-2</v>
      </c>
      <c r="P9" s="18">
        <f t="shared" si="1"/>
        <v>5.8999999999999997E-2</v>
      </c>
      <c r="Q9" s="22">
        <v>5.8749999999999997E-2</v>
      </c>
      <c r="R9" s="22">
        <v>5.8749999999999997E-2</v>
      </c>
      <c r="S9" s="22">
        <v>5.0750000000000003E-2</v>
      </c>
      <c r="T9" s="22">
        <v>4.5499999999999999E-2</v>
      </c>
      <c r="U9" s="22">
        <v>4.1999999999999996E-2</v>
      </c>
      <c r="V9" s="1" cm="1">
        <f t="array" ref="V9">(PRODUCT(1+Q9:U9)^(1/5))-1</f>
        <v>5.1127988612134967E-2</v>
      </c>
      <c r="X9" t="s">
        <v>9</v>
      </c>
      <c r="Y9" s="21">
        <v>5.3999999999999999E-2</v>
      </c>
      <c r="Z9" s="18">
        <f t="shared" si="2"/>
        <v>4.9000000000000002E-2</v>
      </c>
      <c r="AA9" s="22">
        <v>5.8749999999999997E-2</v>
      </c>
      <c r="AB9" s="22">
        <v>5.8749999999999997E-2</v>
      </c>
      <c r="AC9" s="22">
        <v>5.0750000000000003E-2</v>
      </c>
      <c r="AD9" s="22">
        <v>4.5499999999999999E-2</v>
      </c>
      <c r="AE9" s="22">
        <v>4.1999999999999996E-2</v>
      </c>
      <c r="AF9" s="1" cm="1">
        <f t="array" ref="AF9">(PRODUCT(1+AA9:AE9)^(1/5))-1</f>
        <v>5.1127988612134967E-2</v>
      </c>
    </row>
    <row r="10" spans="3:32" x14ac:dyDescent="0.25">
      <c r="C10" t="s">
        <v>34</v>
      </c>
      <c r="D10" s="21">
        <v>5.6000000000000001E-2</v>
      </c>
      <c r="E10" s="18">
        <f t="shared" si="0"/>
        <v>5.6000000000000001E-2</v>
      </c>
      <c r="F10" s="22">
        <v>2.5000000000000001E-2</v>
      </c>
      <c r="G10" s="22">
        <v>2.5000000000000001E-2</v>
      </c>
      <c r="H10" s="22">
        <v>2.5000000000000001E-2</v>
      </c>
      <c r="I10" s="22">
        <v>2.5000000000000001E-2</v>
      </c>
      <c r="J10" s="22">
        <v>2.5000000000000001E-2</v>
      </c>
      <c r="K10" s="1" cm="1">
        <f t="array" ref="K10">(PRODUCT(1+F10:J10)^(1/5))-1</f>
        <v>2.4999999999999911E-2</v>
      </c>
      <c r="N10" t="s">
        <v>34</v>
      </c>
      <c r="O10" s="21">
        <v>5.6000000000000001E-2</v>
      </c>
      <c r="P10" s="18">
        <f t="shared" si="1"/>
        <v>6.0999999999999999E-2</v>
      </c>
      <c r="Q10" s="22">
        <v>2.5000000000000001E-2</v>
      </c>
      <c r="R10" s="22">
        <v>2.5000000000000001E-2</v>
      </c>
      <c r="S10" s="22">
        <v>2.5000000000000001E-2</v>
      </c>
      <c r="T10" s="22">
        <v>2.5000000000000001E-2</v>
      </c>
      <c r="U10" s="22">
        <v>2.5000000000000001E-2</v>
      </c>
      <c r="V10" s="1" cm="1">
        <f t="array" ref="V10">(PRODUCT(1+Q10:U10)^(1/5))-1</f>
        <v>2.4999999999999911E-2</v>
      </c>
      <c r="X10" t="s">
        <v>34</v>
      </c>
      <c r="Y10" s="21">
        <v>5.6000000000000001E-2</v>
      </c>
      <c r="Z10" s="18">
        <f t="shared" si="2"/>
        <v>5.1000000000000004E-2</v>
      </c>
      <c r="AA10" s="22">
        <v>2.5000000000000001E-2</v>
      </c>
      <c r="AB10" s="22">
        <v>2.5000000000000001E-2</v>
      </c>
      <c r="AC10" s="22">
        <v>2.5000000000000001E-2</v>
      </c>
      <c r="AD10" s="22">
        <v>2.5000000000000001E-2</v>
      </c>
      <c r="AE10" s="22">
        <v>2.5000000000000001E-2</v>
      </c>
      <c r="AF10" s="1" cm="1">
        <f t="array" ref="AF10">(PRODUCT(1+AA10:AE10)^(1/5))-1</f>
        <v>2.4999999999999911E-2</v>
      </c>
    </row>
    <row r="11" spans="3:32" x14ac:dyDescent="0.25">
      <c r="C11" t="s">
        <v>6</v>
      </c>
      <c r="D11" s="21">
        <v>3.7999999999999999E-2</v>
      </c>
      <c r="E11" s="18">
        <f t="shared" si="0"/>
        <v>3.7999999999999999E-2</v>
      </c>
      <c r="F11" s="22">
        <v>6.9185152857142856E-2</v>
      </c>
      <c r="G11" s="22">
        <v>7.2833511428571432E-2</v>
      </c>
      <c r="H11" s="22">
        <v>7.1617249999999993E-2</v>
      </c>
      <c r="I11" s="22">
        <v>5.0735987142857146E-2</v>
      </c>
      <c r="J11" s="22">
        <v>2.9890485714285715E-2</v>
      </c>
      <c r="K11" s="1" cm="1">
        <f t="array" ref="K11">(PRODUCT(1+F11:J11)^(1/5))-1</f>
        <v>5.8721956345441528E-2</v>
      </c>
      <c r="N11" t="s">
        <v>6</v>
      </c>
      <c r="O11" s="21">
        <v>3.7999999999999999E-2</v>
      </c>
      <c r="P11" s="18">
        <f t="shared" si="1"/>
        <v>4.2999999999999997E-2</v>
      </c>
      <c r="Q11" s="22">
        <v>6.9185152857142856E-2</v>
      </c>
      <c r="R11" s="22">
        <v>7.2833511428571432E-2</v>
      </c>
      <c r="S11" s="22">
        <v>7.1617249999999993E-2</v>
      </c>
      <c r="T11" s="22">
        <v>5.0735987142857146E-2</v>
      </c>
      <c r="U11" s="22">
        <v>2.9890485714285715E-2</v>
      </c>
      <c r="V11" s="1" cm="1">
        <f t="array" ref="V11">(PRODUCT(1+Q11:U11)^(1/5))-1</f>
        <v>5.8721956345441528E-2</v>
      </c>
      <c r="X11" t="s">
        <v>6</v>
      </c>
      <c r="Y11" s="21">
        <v>3.7999999999999999E-2</v>
      </c>
      <c r="Z11" s="18">
        <f t="shared" si="2"/>
        <v>3.3000000000000002E-2</v>
      </c>
      <c r="AA11" s="22">
        <v>6.9185152857142856E-2</v>
      </c>
      <c r="AB11" s="22">
        <v>7.2833511428571432E-2</v>
      </c>
      <c r="AC11" s="22">
        <v>7.1617249999999993E-2</v>
      </c>
      <c r="AD11" s="22">
        <v>5.0735987142857146E-2</v>
      </c>
      <c r="AE11" s="22">
        <v>2.9890485714285715E-2</v>
      </c>
      <c r="AF11" s="1" cm="1">
        <f t="array" ref="AF11">(PRODUCT(1+AA11:AE11)^(1/5))-1</f>
        <v>5.8721956345441528E-2</v>
      </c>
    </row>
    <row r="12" spans="3:32" x14ac:dyDescent="0.25">
      <c r="C12" t="s">
        <v>18</v>
      </c>
      <c r="D12" s="21">
        <v>3.6999999999999998E-2</v>
      </c>
      <c r="E12" s="18">
        <f t="shared" si="0"/>
        <v>3.6999999999999998E-2</v>
      </c>
      <c r="F12" s="22">
        <v>7.0000000000000007E-2</v>
      </c>
      <c r="G12" s="22">
        <v>7.4999999999999997E-2</v>
      </c>
      <c r="H12" s="22">
        <v>7.3999999999999996E-2</v>
      </c>
      <c r="I12" s="22">
        <v>5.3999999999999999E-2</v>
      </c>
      <c r="J12" s="22">
        <v>2.9890485714285715E-2</v>
      </c>
      <c r="K12" s="1" cm="1">
        <f t="array" ref="K12">(PRODUCT(1+F12:J12)^(1/5))-1</f>
        <v>6.0438864612919474E-2</v>
      </c>
      <c r="N12" t="s">
        <v>18</v>
      </c>
      <c r="O12" s="21">
        <v>3.6999999999999998E-2</v>
      </c>
      <c r="P12" s="18">
        <f t="shared" si="1"/>
        <v>4.1999999999999996E-2</v>
      </c>
      <c r="Q12" s="22">
        <v>7.0000000000000007E-2</v>
      </c>
      <c r="R12" s="22">
        <v>7.4999999999999997E-2</v>
      </c>
      <c r="S12" s="22">
        <v>7.3999999999999996E-2</v>
      </c>
      <c r="T12" s="22">
        <v>5.3999999999999999E-2</v>
      </c>
      <c r="U12" s="22">
        <v>2.9890485714285715E-2</v>
      </c>
      <c r="V12" s="1" cm="1">
        <f t="array" ref="V12">(PRODUCT(1+Q12:U12)^(1/5))-1</f>
        <v>6.0438864612919474E-2</v>
      </c>
      <c r="X12" t="s">
        <v>18</v>
      </c>
      <c r="Y12" s="21">
        <v>3.6999999999999998E-2</v>
      </c>
      <c r="Z12" s="18">
        <f t="shared" si="2"/>
        <v>3.2000000000000001E-2</v>
      </c>
      <c r="AA12" s="22">
        <v>7.0000000000000007E-2</v>
      </c>
      <c r="AB12" s="22">
        <v>7.4999999999999997E-2</v>
      </c>
      <c r="AC12" s="22">
        <v>7.3999999999999996E-2</v>
      </c>
      <c r="AD12" s="22">
        <v>5.3999999999999999E-2</v>
      </c>
      <c r="AE12" s="22">
        <v>2.9890485714285715E-2</v>
      </c>
      <c r="AF12" s="1" cm="1">
        <f t="array" ref="AF12">(PRODUCT(1+AA12:AE12)^(1/5))-1</f>
        <v>6.0438864612919474E-2</v>
      </c>
    </row>
    <row r="13" spans="3:32" x14ac:dyDescent="0.25">
      <c r="C13" t="s">
        <v>35</v>
      </c>
      <c r="D13" s="21">
        <v>5.2999999999999999E-2</v>
      </c>
      <c r="E13" s="18">
        <f t="shared" si="0"/>
        <v>5.2999999999999999E-2</v>
      </c>
      <c r="F13" s="22">
        <v>3.9285870000000001E-2</v>
      </c>
      <c r="G13" s="22">
        <v>2.8206579999999998E-2</v>
      </c>
      <c r="H13" s="22">
        <v>2.4382350000000001E-2</v>
      </c>
      <c r="I13" s="22">
        <v>2.2213110000000001E-2</v>
      </c>
      <c r="J13" s="22">
        <v>1.7028990000000001E-2</v>
      </c>
      <c r="K13" s="1" cm="1">
        <f t="array" ref="K13">(PRODUCT(1+F13:J13)^(1/5))-1</f>
        <v>2.6196321401315448E-2</v>
      </c>
      <c r="N13" t="s">
        <v>35</v>
      </c>
      <c r="O13" s="21">
        <v>5.2999999999999999E-2</v>
      </c>
      <c r="P13" s="18">
        <f t="shared" si="1"/>
        <v>5.7999999999999996E-2</v>
      </c>
      <c r="Q13" s="22">
        <v>3.9285870000000001E-2</v>
      </c>
      <c r="R13" s="22">
        <v>2.8206579999999998E-2</v>
      </c>
      <c r="S13" s="22">
        <v>2.4382350000000001E-2</v>
      </c>
      <c r="T13" s="22">
        <v>2.2213110000000001E-2</v>
      </c>
      <c r="U13" s="22">
        <v>1.7028990000000001E-2</v>
      </c>
      <c r="V13" s="1" cm="1">
        <f t="array" ref="V13">(PRODUCT(1+Q13:U13)^(1/5))-1</f>
        <v>2.6196321401315448E-2</v>
      </c>
      <c r="X13" t="s">
        <v>35</v>
      </c>
      <c r="Y13" s="21">
        <v>5.2999999999999999E-2</v>
      </c>
      <c r="Z13" s="18">
        <f t="shared" si="2"/>
        <v>4.8000000000000001E-2</v>
      </c>
      <c r="AA13" s="22">
        <v>3.9285870000000001E-2</v>
      </c>
      <c r="AB13" s="22">
        <v>2.8206579999999998E-2</v>
      </c>
      <c r="AC13" s="22">
        <v>2.4382350000000001E-2</v>
      </c>
      <c r="AD13" s="22">
        <v>2.2213110000000001E-2</v>
      </c>
      <c r="AE13" s="22">
        <v>1.7028990000000001E-2</v>
      </c>
      <c r="AF13" s="1" cm="1">
        <f t="array" ref="AF13">(PRODUCT(1+AA13:AE13)^(1/5))-1</f>
        <v>2.6196321401315448E-2</v>
      </c>
    </row>
    <row r="14" spans="3:32" x14ac:dyDescent="0.25">
      <c r="C14" t="s">
        <v>36</v>
      </c>
      <c r="D14" s="21">
        <v>5.1999999999999998E-2</v>
      </c>
      <c r="E14" s="18">
        <f t="shared" si="0"/>
        <v>5.1999999999999998E-2</v>
      </c>
      <c r="F14" s="22">
        <v>8.5000000000000006E-2</v>
      </c>
      <c r="G14" s="22">
        <v>6.0999999999999999E-2</v>
      </c>
      <c r="H14" s="22">
        <v>5.0999999999999997E-2</v>
      </c>
      <c r="I14" s="22">
        <v>3.3000000000000002E-2</v>
      </c>
      <c r="J14" s="22">
        <v>2.4E-2</v>
      </c>
      <c r="K14" s="1" cm="1">
        <f t="array" ref="K14">(PRODUCT(1+F14:J14)^(1/5))-1</f>
        <v>5.0581196022100761E-2</v>
      </c>
      <c r="N14" t="s">
        <v>36</v>
      </c>
      <c r="O14" s="21">
        <v>5.1999999999999998E-2</v>
      </c>
      <c r="P14" s="18">
        <f t="shared" si="1"/>
        <v>5.6999999999999995E-2</v>
      </c>
      <c r="Q14" s="22">
        <v>8.5000000000000006E-2</v>
      </c>
      <c r="R14" s="22">
        <v>6.0999999999999999E-2</v>
      </c>
      <c r="S14" s="22">
        <v>5.0999999999999997E-2</v>
      </c>
      <c r="T14" s="22">
        <v>3.3000000000000002E-2</v>
      </c>
      <c r="U14" s="22">
        <v>2.4E-2</v>
      </c>
      <c r="V14" s="1" cm="1">
        <f t="array" ref="V14">(PRODUCT(1+Q14:U14)^(1/5))-1</f>
        <v>5.0581196022100761E-2</v>
      </c>
      <c r="X14" t="s">
        <v>36</v>
      </c>
      <c r="Y14" s="21">
        <v>5.1999999999999998E-2</v>
      </c>
      <c r="Z14" s="18">
        <f t="shared" si="2"/>
        <v>4.7E-2</v>
      </c>
      <c r="AA14" s="22">
        <v>8.5000000000000006E-2</v>
      </c>
      <c r="AB14" s="22">
        <v>6.0999999999999999E-2</v>
      </c>
      <c r="AC14" s="22">
        <v>5.0999999999999997E-2</v>
      </c>
      <c r="AD14" s="22">
        <v>3.3000000000000002E-2</v>
      </c>
      <c r="AE14" s="22">
        <v>2.4E-2</v>
      </c>
      <c r="AF14" s="1" cm="1">
        <f t="array" ref="AF14">(PRODUCT(1+AA14:AE14)^(1/5))-1</f>
        <v>5.0581196022100761E-2</v>
      </c>
    </row>
    <row r="15" spans="3:32" x14ac:dyDescent="0.25">
      <c r="C15" t="s">
        <v>37</v>
      </c>
      <c r="D15" s="21">
        <v>5.7500000000000002E-2</v>
      </c>
      <c r="E15" s="18">
        <f t="shared" si="0"/>
        <v>5.7500000000000002E-2</v>
      </c>
      <c r="F15" s="22">
        <v>0.03</v>
      </c>
      <c r="G15" s="22">
        <v>0.03</v>
      </c>
      <c r="H15" s="22">
        <v>0.03</v>
      </c>
      <c r="I15" s="22">
        <v>0.03</v>
      </c>
      <c r="J15" s="22">
        <v>0.03</v>
      </c>
      <c r="K15" s="1" cm="1">
        <f t="array" ref="K15">(PRODUCT(1+F15:J15)^(1/5))-1</f>
        <v>3.0000000000000027E-2</v>
      </c>
      <c r="N15" t="s">
        <v>37</v>
      </c>
      <c r="O15" s="21">
        <v>5.7500000000000002E-2</v>
      </c>
      <c r="P15" s="18">
        <f t="shared" si="1"/>
        <v>6.25E-2</v>
      </c>
      <c r="Q15" s="22">
        <v>0.03</v>
      </c>
      <c r="R15" s="22">
        <v>0.03</v>
      </c>
      <c r="S15" s="22">
        <v>0.03</v>
      </c>
      <c r="T15" s="22">
        <v>0.03</v>
      </c>
      <c r="U15" s="22">
        <v>0.03</v>
      </c>
      <c r="V15" s="1" cm="1">
        <f t="array" ref="V15">(PRODUCT(1+Q15:U15)^(1/5))-1</f>
        <v>3.0000000000000027E-2</v>
      </c>
      <c r="X15" t="s">
        <v>37</v>
      </c>
      <c r="Y15" s="21">
        <v>5.7500000000000002E-2</v>
      </c>
      <c r="Z15" s="18">
        <f t="shared" si="2"/>
        <v>5.2500000000000005E-2</v>
      </c>
      <c r="AA15" s="22">
        <v>0.03</v>
      </c>
      <c r="AB15" s="22">
        <v>0.03</v>
      </c>
      <c r="AC15" s="22">
        <v>0.03</v>
      </c>
      <c r="AD15" s="22">
        <v>0.03</v>
      </c>
      <c r="AE15" s="22">
        <v>0.03</v>
      </c>
      <c r="AF15" s="1" cm="1">
        <f t="array" ref="AF15">(PRODUCT(1+AA15:AE15)^(1/5))-1</f>
        <v>3.0000000000000027E-2</v>
      </c>
    </row>
    <row r="16" spans="3:32" x14ac:dyDescent="0.25">
      <c r="C16" t="s">
        <v>38</v>
      </c>
      <c r="D16" s="21">
        <v>5.6000000000000001E-2</v>
      </c>
      <c r="E16" s="18">
        <f t="shared" si="0"/>
        <v>5.6000000000000001E-2</v>
      </c>
      <c r="F16" s="22">
        <v>0.03</v>
      </c>
      <c r="G16" s="22">
        <v>3.5000000000000003E-2</v>
      </c>
      <c r="H16" s="22">
        <v>0.03</v>
      </c>
      <c r="I16" s="22">
        <v>0.03</v>
      </c>
      <c r="J16" s="22">
        <v>0.03</v>
      </c>
      <c r="K16" s="1" cm="1">
        <f t="array" ref="K16">(PRODUCT(1+F16:J16)^(1/5))-1</f>
        <v>3.0998063888855398E-2</v>
      </c>
      <c r="N16" t="s">
        <v>38</v>
      </c>
      <c r="O16" s="21">
        <v>5.6000000000000001E-2</v>
      </c>
      <c r="P16" s="18">
        <f t="shared" si="1"/>
        <v>6.0999999999999999E-2</v>
      </c>
      <c r="Q16" s="22">
        <v>0.03</v>
      </c>
      <c r="R16" s="22">
        <v>3.5000000000000003E-2</v>
      </c>
      <c r="S16" s="22">
        <v>0.03</v>
      </c>
      <c r="T16" s="22">
        <v>0.03</v>
      </c>
      <c r="U16" s="22">
        <v>0.03</v>
      </c>
      <c r="V16" s="1" cm="1">
        <f t="array" ref="V16">(PRODUCT(1+Q16:U16)^(1/5))-1</f>
        <v>3.0998063888855398E-2</v>
      </c>
      <c r="X16" t="s">
        <v>38</v>
      </c>
      <c r="Y16" s="21">
        <v>5.6000000000000001E-2</v>
      </c>
      <c r="Z16" s="18">
        <f t="shared" si="2"/>
        <v>5.1000000000000004E-2</v>
      </c>
      <c r="AA16" s="22">
        <v>0.03</v>
      </c>
      <c r="AB16" s="22">
        <v>3.5000000000000003E-2</v>
      </c>
      <c r="AC16" s="22">
        <v>0.03</v>
      </c>
      <c r="AD16" s="22">
        <v>0.03</v>
      </c>
      <c r="AE16" s="22">
        <v>0.03</v>
      </c>
      <c r="AF16" s="1" cm="1">
        <f t="array" ref="AF16">(PRODUCT(1+AA16:AE16)^(1/5))-1</f>
        <v>3.0998063888855398E-2</v>
      </c>
    </row>
    <row r="17" spans="3:32" x14ac:dyDescent="0.25">
      <c r="C17" t="s">
        <v>8</v>
      </c>
      <c r="D17" s="21">
        <v>5.5E-2</v>
      </c>
      <c r="E17" s="18">
        <f t="shared" si="0"/>
        <v>5.5E-2</v>
      </c>
      <c r="F17" s="22">
        <v>0.02</v>
      </c>
      <c r="G17" s="22">
        <v>0.02</v>
      </c>
      <c r="H17" s="22">
        <v>2.5000000000000001E-2</v>
      </c>
      <c r="I17" s="22">
        <v>2.5000000000000001E-2</v>
      </c>
      <c r="J17" s="22">
        <v>2.5000000000000001E-2</v>
      </c>
      <c r="K17" s="1" cm="1">
        <f t="array" ref="K17">(PRODUCT(1+F17:J17)^(1/5))-1</f>
        <v>2.299706553198777E-2</v>
      </c>
      <c r="N17" t="s">
        <v>8</v>
      </c>
      <c r="O17" s="21">
        <v>5.5E-2</v>
      </c>
      <c r="P17" s="18">
        <f t="shared" si="1"/>
        <v>0.06</v>
      </c>
      <c r="Q17" s="22">
        <v>0.02</v>
      </c>
      <c r="R17" s="22">
        <v>0.02</v>
      </c>
      <c r="S17" s="22">
        <v>2.5000000000000001E-2</v>
      </c>
      <c r="T17" s="22">
        <v>2.5000000000000001E-2</v>
      </c>
      <c r="U17" s="22">
        <v>2.5000000000000001E-2</v>
      </c>
      <c r="V17" s="1" cm="1">
        <f t="array" ref="V17">(PRODUCT(1+Q17:U17)^(1/5))-1</f>
        <v>2.299706553198777E-2</v>
      </c>
      <c r="X17" t="s">
        <v>8</v>
      </c>
      <c r="Y17" s="21">
        <v>5.5E-2</v>
      </c>
      <c r="Z17" s="18">
        <f t="shared" si="2"/>
        <v>0.05</v>
      </c>
      <c r="AA17" s="22">
        <v>0.02</v>
      </c>
      <c r="AB17" s="22">
        <v>0.02</v>
      </c>
      <c r="AC17" s="22">
        <v>2.5000000000000001E-2</v>
      </c>
      <c r="AD17" s="22">
        <v>2.5000000000000001E-2</v>
      </c>
      <c r="AE17" s="22">
        <v>2.5000000000000001E-2</v>
      </c>
      <c r="AF17" s="1" cm="1">
        <f t="array" ref="AF17">(PRODUCT(1+AA17:AE17)^(1/5))-1</f>
        <v>2.299706553198777E-2</v>
      </c>
    </row>
    <row r="18" spans="3:32" x14ac:dyDescent="0.25">
      <c r="C18" t="s">
        <v>39</v>
      </c>
      <c r="D18" s="21">
        <v>0.04</v>
      </c>
      <c r="E18" s="18">
        <f t="shared" si="0"/>
        <v>0.04</v>
      </c>
      <c r="F18" s="22">
        <v>0.05</v>
      </c>
      <c r="G18" s="22">
        <v>0.05</v>
      </c>
      <c r="H18" s="22">
        <v>0.04</v>
      </c>
      <c r="I18" s="22">
        <v>0.04</v>
      </c>
      <c r="J18" s="22">
        <v>3.5000000000000003E-2</v>
      </c>
      <c r="K18" s="1" cm="1">
        <f t="array" ref="K18">(PRODUCT(1+F18:J18)^(1/5))-1</f>
        <v>4.2982749187497227E-2</v>
      </c>
      <c r="N18" t="s">
        <v>39</v>
      </c>
      <c r="O18" s="21">
        <v>0.04</v>
      </c>
      <c r="P18" s="18">
        <f t="shared" si="1"/>
        <v>4.4999999999999998E-2</v>
      </c>
      <c r="Q18" s="22">
        <v>0.05</v>
      </c>
      <c r="R18" s="22">
        <v>0.05</v>
      </c>
      <c r="S18" s="22">
        <v>0.04</v>
      </c>
      <c r="T18" s="22">
        <v>0.04</v>
      </c>
      <c r="U18" s="22">
        <v>3.5000000000000003E-2</v>
      </c>
      <c r="V18" s="1" cm="1">
        <f t="array" ref="V18">(PRODUCT(1+Q18:U18)^(1/5))-1</f>
        <v>4.2982749187497227E-2</v>
      </c>
      <c r="X18" t="s">
        <v>39</v>
      </c>
      <c r="Y18" s="21">
        <v>0.04</v>
      </c>
      <c r="Z18" s="18">
        <f t="shared" si="2"/>
        <v>3.5000000000000003E-2</v>
      </c>
      <c r="AA18" s="22">
        <v>0.05</v>
      </c>
      <c r="AB18" s="22">
        <v>0.05</v>
      </c>
      <c r="AC18" s="22">
        <v>0.04</v>
      </c>
      <c r="AD18" s="22">
        <v>0.04</v>
      </c>
      <c r="AE18" s="22">
        <v>3.5000000000000003E-2</v>
      </c>
      <c r="AF18" s="1" cm="1">
        <f t="array" ref="AF18">(PRODUCT(1+AA18:AE18)^(1/5))-1</f>
        <v>4.2982749187497227E-2</v>
      </c>
    </row>
    <row r="19" spans="3:32" x14ac:dyDescent="0.25">
      <c r="C19" t="s">
        <v>40</v>
      </c>
      <c r="D19" s="21">
        <v>5.7500000000000002E-2</v>
      </c>
      <c r="E19" s="18">
        <f t="shared" si="0"/>
        <v>5.7500000000000002E-2</v>
      </c>
      <c r="F19" s="22">
        <v>2.5000000000000001E-2</v>
      </c>
      <c r="G19" s="22">
        <v>2.5000000000000001E-2</v>
      </c>
      <c r="H19" s="22">
        <v>2.5000000000000001E-2</v>
      </c>
      <c r="I19" s="22">
        <v>2.5000000000000001E-2</v>
      </c>
      <c r="J19" s="22">
        <v>2.5000000000000001E-2</v>
      </c>
      <c r="K19" s="1" cm="1">
        <f t="array" ref="K19">(PRODUCT(1+F19:J19)^(1/5))-1</f>
        <v>2.4999999999999911E-2</v>
      </c>
      <c r="N19" t="s">
        <v>40</v>
      </c>
      <c r="O19" s="21">
        <v>5.7500000000000002E-2</v>
      </c>
      <c r="P19" s="18">
        <f t="shared" si="1"/>
        <v>6.25E-2</v>
      </c>
      <c r="Q19" s="22">
        <v>2.5000000000000001E-2</v>
      </c>
      <c r="R19" s="22">
        <v>2.5000000000000001E-2</v>
      </c>
      <c r="S19" s="22">
        <v>2.5000000000000001E-2</v>
      </c>
      <c r="T19" s="22">
        <v>2.5000000000000001E-2</v>
      </c>
      <c r="U19" s="22">
        <v>2.5000000000000001E-2</v>
      </c>
      <c r="V19" s="1" cm="1">
        <f t="array" ref="V19">(PRODUCT(1+Q19:U19)^(1/5))-1</f>
        <v>2.4999999999999911E-2</v>
      </c>
      <c r="X19" t="s">
        <v>40</v>
      </c>
      <c r="Y19" s="21">
        <v>5.7500000000000002E-2</v>
      </c>
      <c r="Z19" s="18">
        <f t="shared" si="2"/>
        <v>5.2500000000000005E-2</v>
      </c>
      <c r="AA19" s="22">
        <v>2.5000000000000001E-2</v>
      </c>
      <c r="AB19" s="22">
        <v>2.5000000000000001E-2</v>
      </c>
      <c r="AC19" s="22">
        <v>2.5000000000000001E-2</v>
      </c>
      <c r="AD19" s="22">
        <v>2.5000000000000001E-2</v>
      </c>
      <c r="AE19" s="22">
        <v>2.5000000000000001E-2</v>
      </c>
      <c r="AF19" s="1" cm="1">
        <f t="array" ref="AF19">(PRODUCT(1+AA19:AE19)^(1/5))-1</f>
        <v>2.4999999999999911E-2</v>
      </c>
    </row>
    <row r="20" spans="3:32" x14ac:dyDescent="0.25">
      <c r="C20" t="s">
        <v>41</v>
      </c>
      <c r="D20" s="21">
        <v>0.06</v>
      </c>
      <c r="E20" s="18">
        <f t="shared" si="0"/>
        <v>0.06</v>
      </c>
      <c r="F20" s="22">
        <v>-7.4999999999999997E-2</v>
      </c>
      <c r="G20" s="22">
        <v>-0.06</v>
      </c>
      <c r="H20" s="22">
        <v>-0.05</v>
      </c>
      <c r="I20" s="22">
        <v>-0.04</v>
      </c>
      <c r="J20" s="22">
        <v>-0.03</v>
      </c>
      <c r="K20" s="1" cm="1">
        <f t="array" ref="K20">(PRODUCT(1+F20:J20)^(1/5))-1</f>
        <v>-5.1128872987531215E-2</v>
      </c>
      <c r="N20" t="s">
        <v>41</v>
      </c>
      <c r="O20" s="21">
        <v>0.06</v>
      </c>
      <c r="P20" s="18">
        <f t="shared" si="1"/>
        <v>6.5000000000000002E-2</v>
      </c>
      <c r="Q20" s="22">
        <v>-7.4999999999999997E-2</v>
      </c>
      <c r="R20" s="22">
        <v>-0.06</v>
      </c>
      <c r="S20" s="22">
        <v>-0.05</v>
      </c>
      <c r="T20" s="22">
        <v>-0.04</v>
      </c>
      <c r="U20" s="22">
        <v>-0.03</v>
      </c>
      <c r="V20" s="1" cm="1">
        <f t="array" ref="V20">(PRODUCT(1+Q20:U20)^(1/5))-1</f>
        <v>-5.1128872987531215E-2</v>
      </c>
      <c r="X20" t="s">
        <v>41</v>
      </c>
      <c r="Y20" s="21">
        <v>0.06</v>
      </c>
      <c r="Z20" s="18">
        <f t="shared" si="2"/>
        <v>5.5E-2</v>
      </c>
      <c r="AA20" s="22">
        <v>-7.4999999999999997E-2</v>
      </c>
      <c r="AB20" s="22">
        <v>-0.06</v>
      </c>
      <c r="AC20" s="22">
        <v>-0.05</v>
      </c>
      <c r="AD20" s="22">
        <v>-0.04</v>
      </c>
      <c r="AE20" s="22">
        <v>-0.03</v>
      </c>
      <c r="AF20" s="1" cm="1">
        <f t="array" ref="AF20">(PRODUCT(1+AA20:AE20)^(1/5))-1</f>
        <v>-5.1128872987531215E-2</v>
      </c>
    </row>
    <row r="21" spans="3:32" x14ac:dyDescent="0.25">
      <c r="C21" t="s">
        <v>42</v>
      </c>
      <c r="D21" s="21">
        <v>4.3999999999999997E-2</v>
      </c>
      <c r="E21" s="18">
        <f t="shared" si="0"/>
        <v>4.3999999999999997E-2</v>
      </c>
      <c r="F21" s="22">
        <v>-3.4426014999999997E-2</v>
      </c>
      <c r="G21" s="22">
        <v>2.3084755000000002E-2</v>
      </c>
      <c r="H21" s="22">
        <v>2.7361192499999999E-2</v>
      </c>
      <c r="I21" s="22">
        <v>2.4533445000000001E-2</v>
      </c>
      <c r="J21" s="22">
        <v>2.241104E-2</v>
      </c>
      <c r="K21" s="1" cm="1">
        <f t="array" ref="K21">(PRODUCT(1+F21:J21)^(1/5))-1</f>
        <v>1.2312033361442598E-2</v>
      </c>
      <c r="N21" t="s">
        <v>42</v>
      </c>
      <c r="O21" s="21">
        <v>4.3999999999999997E-2</v>
      </c>
      <c r="P21" s="18">
        <f t="shared" si="1"/>
        <v>4.8999999999999995E-2</v>
      </c>
      <c r="Q21" s="22">
        <v>-3.4426014999999997E-2</v>
      </c>
      <c r="R21" s="22">
        <v>2.3084755000000002E-2</v>
      </c>
      <c r="S21" s="22">
        <v>2.7361192499999999E-2</v>
      </c>
      <c r="T21" s="22">
        <v>2.4533445000000001E-2</v>
      </c>
      <c r="U21" s="22">
        <v>2.241104E-2</v>
      </c>
      <c r="V21" s="1" cm="1">
        <f t="array" ref="V21">(PRODUCT(1+Q21:U21)^(1/5))-1</f>
        <v>1.2312033361442598E-2</v>
      </c>
      <c r="X21" t="s">
        <v>42</v>
      </c>
      <c r="Y21" s="21">
        <v>4.3999999999999997E-2</v>
      </c>
      <c r="Z21" s="18">
        <f t="shared" si="2"/>
        <v>3.9E-2</v>
      </c>
      <c r="AA21" s="22">
        <v>-3.4426014999999997E-2</v>
      </c>
      <c r="AB21" s="22">
        <v>2.3084755000000002E-2</v>
      </c>
      <c r="AC21" s="22">
        <v>2.7361192499999999E-2</v>
      </c>
      <c r="AD21" s="22">
        <v>2.4533445000000001E-2</v>
      </c>
      <c r="AE21" s="22">
        <v>2.241104E-2</v>
      </c>
      <c r="AF21" s="1" cm="1">
        <f t="array" ref="AF21">(PRODUCT(1+AA21:AE21)^(1/5))-1</f>
        <v>1.2312033361442598E-2</v>
      </c>
    </row>
    <row r="22" spans="3:32" x14ac:dyDescent="0.25">
      <c r="C22" t="s">
        <v>43</v>
      </c>
      <c r="D22" s="21">
        <v>4.4999999999999998E-2</v>
      </c>
      <c r="E22" s="18">
        <f t="shared" si="0"/>
        <v>4.4999999999999998E-2</v>
      </c>
      <c r="F22" s="22">
        <v>4.8104395000000001E-2</v>
      </c>
      <c r="G22" s="22">
        <v>4.8209759999999997E-2</v>
      </c>
      <c r="H22" s="22">
        <v>4.9372705000000003E-2</v>
      </c>
      <c r="I22" s="22">
        <v>4.4119635000000004E-2</v>
      </c>
      <c r="J22" s="22">
        <v>4.2335435000000005E-2</v>
      </c>
      <c r="K22" s="1" cm="1">
        <f t="array" ref="K22">(PRODUCT(1+F22:J22)^(1/5))-1</f>
        <v>4.6424872842612208E-2</v>
      </c>
      <c r="N22" t="s">
        <v>43</v>
      </c>
      <c r="O22" s="21">
        <v>4.4999999999999998E-2</v>
      </c>
      <c r="P22" s="18">
        <f t="shared" si="1"/>
        <v>4.9999999999999996E-2</v>
      </c>
      <c r="Q22" s="22">
        <v>4.8104395000000001E-2</v>
      </c>
      <c r="R22" s="22">
        <v>4.8209759999999997E-2</v>
      </c>
      <c r="S22" s="22">
        <v>4.9372705000000003E-2</v>
      </c>
      <c r="T22" s="22">
        <v>4.4119635000000004E-2</v>
      </c>
      <c r="U22" s="22">
        <v>4.2335435000000005E-2</v>
      </c>
      <c r="V22" s="1" cm="1">
        <f t="array" ref="V22">(PRODUCT(1+Q22:U22)^(1/5))-1</f>
        <v>4.6424872842612208E-2</v>
      </c>
      <c r="X22" t="s">
        <v>43</v>
      </c>
      <c r="Y22" s="21">
        <v>4.4999999999999998E-2</v>
      </c>
      <c r="Z22" s="18">
        <f t="shared" si="2"/>
        <v>0.04</v>
      </c>
      <c r="AA22" s="22">
        <v>4.8104395000000001E-2</v>
      </c>
      <c r="AB22" s="22">
        <v>4.8209759999999997E-2</v>
      </c>
      <c r="AC22" s="22">
        <v>4.9372705000000003E-2</v>
      </c>
      <c r="AD22" s="22">
        <v>4.4119635000000004E-2</v>
      </c>
      <c r="AE22" s="22">
        <v>4.2335435000000005E-2</v>
      </c>
      <c r="AF22" s="1" cm="1">
        <f t="array" ref="AF22">(PRODUCT(1+AA22:AE22)^(1/5))-1</f>
        <v>4.6424872842612208E-2</v>
      </c>
    </row>
    <row r="27" spans="3:32" x14ac:dyDescent="0.25">
      <c r="C27" t="s">
        <v>23</v>
      </c>
      <c r="E27" s="13" t="s">
        <v>26</v>
      </c>
      <c r="F27" s="13" t="s">
        <v>27</v>
      </c>
      <c r="G27" s="13" t="s">
        <v>28</v>
      </c>
      <c r="H27" s="13" t="s">
        <v>29</v>
      </c>
      <c r="I27" s="13" t="s">
        <v>30</v>
      </c>
      <c r="N27" t="s">
        <v>23</v>
      </c>
      <c r="P27" s="13" t="s">
        <v>26</v>
      </c>
      <c r="Q27" s="13" t="s">
        <v>27</v>
      </c>
      <c r="R27" s="13" t="s">
        <v>28</v>
      </c>
      <c r="S27" s="13" t="s">
        <v>29</v>
      </c>
      <c r="T27" s="13" t="s">
        <v>30</v>
      </c>
      <c r="X27" t="s">
        <v>23</v>
      </c>
      <c r="Z27" s="13" t="s">
        <v>26</v>
      </c>
      <c r="AA27" s="13" t="s">
        <v>27</v>
      </c>
      <c r="AB27" s="13" t="s">
        <v>28</v>
      </c>
      <c r="AC27" s="13" t="s">
        <v>29</v>
      </c>
      <c r="AD27" s="13" t="s">
        <v>30</v>
      </c>
    </row>
    <row r="28" spans="3:32" x14ac:dyDescent="0.25">
      <c r="C28" t="s">
        <v>32</v>
      </c>
      <c r="D28" s="13">
        <v>100</v>
      </c>
      <c r="E28" s="19">
        <f>D28*(1+F7)</f>
        <v>102.49999999999999</v>
      </c>
      <c r="F28" s="19">
        <f>E28*(1+G7)</f>
        <v>106.08749999999998</v>
      </c>
      <c r="G28" s="19">
        <f>F28*(1+H7)</f>
        <v>109.80056249999997</v>
      </c>
      <c r="H28" s="19">
        <f>G28*(1+I7)</f>
        <v>113.64358218749996</v>
      </c>
      <c r="I28" s="19">
        <f>H28*(1+J7)</f>
        <v>117.62110756406244</v>
      </c>
      <c r="N28" t="s">
        <v>32</v>
      </c>
      <c r="O28" s="13">
        <v>100</v>
      </c>
      <c r="P28" s="19">
        <f>O28*(1+Q7)</f>
        <v>102.49999999999999</v>
      </c>
      <c r="Q28" s="19">
        <f>P28*(1+R7)</f>
        <v>106.08749999999998</v>
      </c>
      <c r="R28" s="19">
        <f>Q28*(1+S7)</f>
        <v>109.80056249999997</v>
      </c>
      <c r="S28" s="19">
        <f>R28*(1+T7)</f>
        <v>113.64358218749996</v>
      </c>
      <c r="T28" s="19">
        <f>S28*(1+U7)</f>
        <v>117.62110756406244</v>
      </c>
      <c r="X28" t="s">
        <v>32</v>
      </c>
      <c r="Y28" s="13">
        <v>100</v>
      </c>
      <c r="Z28" s="19">
        <f>Y28*(1+AA7)</f>
        <v>102.49999999999999</v>
      </c>
      <c r="AA28" s="19">
        <f>Z28*(1+AB7)</f>
        <v>106.08749999999998</v>
      </c>
      <c r="AB28" s="19">
        <f>AA28*(1+AC7)</f>
        <v>109.80056249999997</v>
      </c>
      <c r="AC28" s="19">
        <f>AB28*(1+AD7)</f>
        <v>113.64358218749996</v>
      </c>
      <c r="AD28" s="19">
        <f>AC28*(1+AE7)</f>
        <v>117.62110756406244</v>
      </c>
    </row>
    <row r="29" spans="3:32" x14ac:dyDescent="0.25">
      <c r="C29" t="s">
        <v>33</v>
      </c>
      <c r="D29" s="13">
        <v>100</v>
      </c>
      <c r="E29" s="19">
        <f t="shared" ref="E29:I43" si="3">D29*(1+F8)</f>
        <v>110.00000000000001</v>
      </c>
      <c r="F29" s="19">
        <f t="shared" si="3"/>
        <v>118.80000000000003</v>
      </c>
      <c r="G29" s="19">
        <f t="shared" si="3"/>
        <v>124.74000000000004</v>
      </c>
      <c r="H29" s="19">
        <f t="shared" si="3"/>
        <v>130.97700000000003</v>
      </c>
      <c r="I29" s="19">
        <f t="shared" si="3"/>
        <v>136.21608000000003</v>
      </c>
      <c r="N29" t="s">
        <v>33</v>
      </c>
      <c r="O29" s="13">
        <v>100</v>
      </c>
      <c r="P29" s="19">
        <f t="shared" ref="P29:T43" si="4">O29*(1+Q8)</f>
        <v>110.00000000000001</v>
      </c>
      <c r="Q29" s="19">
        <f t="shared" si="4"/>
        <v>118.80000000000003</v>
      </c>
      <c r="R29" s="19">
        <f t="shared" si="4"/>
        <v>124.74000000000004</v>
      </c>
      <c r="S29" s="19">
        <f t="shared" si="4"/>
        <v>130.97700000000003</v>
      </c>
      <c r="T29" s="19">
        <f t="shared" si="4"/>
        <v>136.21608000000003</v>
      </c>
      <c r="X29" t="s">
        <v>33</v>
      </c>
      <c r="Y29" s="13">
        <v>100</v>
      </c>
      <c r="Z29" s="19">
        <f t="shared" ref="Z29:AD43" si="5">Y29*(1+AA8)</f>
        <v>110.00000000000001</v>
      </c>
      <c r="AA29" s="19">
        <f t="shared" si="5"/>
        <v>118.80000000000003</v>
      </c>
      <c r="AB29" s="19">
        <f t="shared" si="5"/>
        <v>124.74000000000004</v>
      </c>
      <c r="AC29" s="19">
        <f t="shared" si="5"/>
        <v>130.97700000000003</v>
      </c>
      <c r="AD29" s="19">
        <f t="shared" si="5"/>
        <v>136.21608000000003</v>
      </c>
    </row>
    <row r="30" spans="3:32" x14ac:dyDescent="0.25">
      <c r="C30" t="s">
        <v>9</v>
      </c>
      <c r="D30" s="13">
        <v>100</v>
      </c>
      <c r="E30" s="19">
        <f t="shared" si="3"/>
        <v>105.87500000000001</v>
      </c>
      <c r="F30" s="19">
        <f t="shared" si="3"/>
        <v>112.09515625000002</v>
      </c>
      <c r="G30" s="19">
        <f t="shared" si="3"/>
        <v>117.78398542968752</v>
      </c>
      <c r="H30" s="19">
        <f t="shared" si="3"/>
        <v>123.14315676673831</v>
      </c>
      <c r="I30" s="19">
        <f t="shared" si="3"/>
        <v>128.31516935094132</v>
      </c>
      <c r="N30" t="s">
        <v>9</v>
      </c>
      <c r="O30" s="13">
        <v>100</v>
      </c>
      <c r="P30" s="19">
        <f t="shared" si="4"/>
        <v>105.87500000000001</v>
      </c>
      <c r="Q30" s="19">
        <f t="shared" si="4"/>
        <v>112.09515625000002</v>
      </c>
      <c r="R30" s="19">
        <f t="shared" si="4"/>
        <v>117.78398542968752</v>
      </c>
      <c r="S30" s="19">
        <f t="shared" si="4"/>
        <v>123.14315676673831</v>
      </c>
      <c r="T30" s="19">
        <f t="shared" si="4"/>
        <v>128.31516935094132</v>
      </c>
      <c r="X30" t="s">
        <v>9</v>
      </c>
      <c r="Y30" s="13">
        <v>100</v>
      </c>
      <c r="Z30" s="19">
        <f t="shared" si="5"/>
        <v>105.87500000000001</v>
      </c>
      <c r="AA30" s="19">
        <f t="shared" si="5"/>
        <v>112.09515625000002</v>
      </c>
      <c r="AB30" s="19">
        <f t="shared" si="5"/>
        <v>117.78398542968752</v>
      </c>
      <c r="AC30" s="19">
        <f t="shared" si="5"/>
        <v>123.14315676673831</v>
      </c>
      <c r="AD30" s="19">
        <f t="shared" si="5"/>
        <v>128.31516935094132</v>
      </c>
    </row>
    <row r="31" spans="3:32" x14ac:dyDescent="0.25">
      <c r="C31" t="s">
        <v>34</v>
      </c>
      <c r="D31" s="13">
        <v>100</v>
      </c>
      <c r="E31" s="19">
        <f t="shared" si="3"/>
        <v>102.49999999999999</v>
      </c>
      <c r="F31" s="19">
        <f t="shared" si="3"/>
        <v>105.06249999999997</v>
      </c>
      <c r="G31" s="19">
        <f t="shared" si="3"/>
        <v>107.68906249999996</v>
      </c>
      <c r="H31" s="19">
        <f t="shared" si="3"/>
        <v>110.38128906249996</v>
      </c>
      <c r="I31" s="19">
        <f t="shared" si="3"/>
        <v>113.14082128906244</v>
      </c>
      <c r="N31" t="s">
        <v>34</v>
      </c>
      <c r="O31" s="13">
        <v>100</v>
      </c>
      <c r="P31" s="19">
        <f t="shared" si="4"/>
        <v>102.49999999999999</v>
      </c>
      <c r="Q31" s="19">
        <f t="shared" si="4"/>
        <v>105.06249999999997</v>
      </c>
      <c r="R31" s="19">
        <f t="shared" si="4"/>
        <v>107.68906249999996</v>
      </c>
      <c r="S31" s="19">
        <f t="shared" si="4"/>
        <v>110.38128906249996</v>
      </c>
      <c r="T31" s="19">
        <f t="shared" si="4"/>
        <v>113.14082128906244</v>
      </c>
      <c r="X31" t="s">
        <v>34</v>
      </c>
      <c r="Y31" s="13">
        <v>100</v>
      </c>
      <c r="Z31" s="19">
        <f t="shared" si="5"/>
        <v>102.49999999999999</v>
      </c>
      <c r="AA31" s="19">
        <f t="shared" si="5"/>
        <v>105.06249999999997</v>
      </c>
      <c r="AB31" s="19">
        <f t="shared" si="5"/>
        <v>107.68906249999996</v>
      </c>
      <c r="AC31" s="19">
        <f t="shared" si="5"/>
        <v>110.38128906249996</v>
      </c>
      <c r="AD31" s="19">
        <f t="shared" si="5"/>
        <v>113.14082128906244</v>
      </c>
    </row>
    <row r="32" spans="3:32" x14ac:dyDescent="0.25">
      <c r="C32" t="s">
        <v>6</v>
      </c>
      <c r="D32" s="13">
        <v>100</v>
      </c>
      <c r="E32" s="19">
        <f t="shared" si="3"/>
        <v>106.91851528571428</v>
      </c>
      <c r="F32" s="19">
        <f t="shared" si="3"/>
        <v>114.70576619070224</v>
      </c>
      <c r="G32" s="19">
        <f t="shared" si="3"/>
        <v>122.92067772442331</v>
      </c>
      <c r="H32" s="19">
        <f t="shared" si="3"/>
        <v>129.15717964904096</v>
      </c>
      <c r="I32" s="19">
        <f t="shared" si="3"/>
        <v>133.01775048223803</v>
      </c>
      <c r="N32" t="s">
        <v>6</v>
      </c>
      <c r="O32" s="13">
        <v>100</v>
      </c>
      <c r="P32" s="19">
        <f t="shared" si="4"/>
        <v>106.91851528571428</v>
      </c>
      <c r="Q32" s="19">
        <f t="shared" si="4"/>
        <v>114.70576619070224</v>
      </c>
      <c r="R32" s="19">
        <f t="shared" si="4"/>
        <v>122.92067772442331</v>
      </c>
      <c r="S32" s="19">
        <f t="shared" si="4"/>
        <v>129.15717964904096</v>
      </c>
      <c r="T32" s="19">
        <f t="shared" si="4"/>
        <v>133.01775048223803</v>
      </c>
      <c r="X32" t="s">
        <v>6</v>
      </c>
      <c r="Y32" s="13">
        <v>100</v>
      </c>
      <c r="Z32" s="19">
        <f t="shared" si="5"/>
        <v>106.91851528571428</v>
      </c>
      <c r="AA32" s="19">
        <f t="shared" si="5"/>
        <v>114.70576619070224</v>
      </c>
      <c r="AB32" s="19">
        <f t="shared" si="5"/>
        <v>122.92067772442331</v>
      </c>
      <c r="AC32" s="19">
        <f t="shared" si="5"/>
        <v>129.15717964904096</v>
      </c>
      <c r="AD32" s="19">
        <f t="shared" si="5"/>
        <v>133.01775048223803</v>
      </c>
    </row>
    <row r="33" spans="3:31" x14ac:dyDescent="0.25">
      <c r="C33" t="s">
        <v>18</v>
      </c>
      <c r="D33" s="13">
        <v>100</v>
      </c>
      <c r="E33" s="19">
        <f t="shared" si="3"/>
        <v>107</v>
      </c>
      <c r="F33" s="19">
        <f t="shared" si="3"/>
        <v>115.02499999999999</v>
      </c>
      <c r="G33" s="19">
        <f t="shared" si="3"/>
        <v>123.53685</v>
      </c>
      <c r="H33" s="19">
        <f t="shared" si="3"/>
        <v>130.20783990000001</v>
      </c>
      <c r="I33" s="19">
        <f t="shared" si="3"/>
        <v>134.09981547841895</v>
      </c>
      <c r="N33" t="s">
        <v>18</v>
      </c>
      <c r="O33" s="13">
        <v>100</v>
      </c>
      <c r="P33" s="19">
        <f t="shared" si="4"/>
        <v>107</v>
      </c>
      <c r="Q33" s="19">
        <f t="shared" si="4"/>
        <v>115.02499999999999</v>
      </c>
      <c r="R33" s="19">
        <f t="shared" si="4"/>
        <v>123.53685</v>
      </c>
      <c r="S33" s="19">
        <f t="shared" si="4"/>
        <v>130.20783990000001</v>
      </c>
      <c r="T33" s="19">
        <f t="shared" si="4"/>
        <v>134.09981547841895</v>
      </c>
      <c r="X33" t="s">
        <v>18</v>
      </c>
      <c r="Y33" s="13">
        <v>100</v>
      </c>
      <c r="Z33" s="19">
        <f t="shared" si="5"/>
        <v>107</v>
      </c>
      <c r="AA33" s="19">
        <f t="shared" si="5"/>
        <v>115.02499999999999</v>
      </c>
      <c r="AB33" s="19">
        <f t="shared" si="5"/>
        <v>123.53685</v>
      </c>
      <c r="AC33" s="19">
        <f t="shared" si="5"/>
        <v>130.20783990000001</v>
      </c>
      <c r="AD33" s="19">
        <f t="shared" si="5"/>
        <v>134.09981547841895</v>
      </c>
    </row>
    <row r="34" spans="3:31" x14ac:dyDescent="0.25">
      <c r="C34" t="s">
        <v>35</v>
      </c>
      <c r="D34" s="13">
        <v>100</v>
      </c>
      <c r="E34" s="19">
        <f t="shared" si="3"/>
        <v>103.92858700000001</v>
      </c>
      <c r="F34" s="19">
        <f t="shared" si="3"/>
        <v>106.86005700350246</v>
      </c>
      <c r="G34" s="19">
        <f t="shared" si="3"/>
        <v>109.46555631438181</v>
      </c>
      <c r="H34" s="19">
        <f t="shared" si="3"/>
        <v>111.89712675800438</v>
      </c>
      <c r="I34" s="19">
        <f t="shared" si="3"/>
        <v>113.80262181059517</v>
      </c>
      <c r="N34" t="s">
        <v>35</v>
      </c>
      <c r="O34" s="13">
        <v>100</v>
      </c>
      <c r="P34" s="19">
        <f t="shared" si="4"/>
        <v>103.92858700000001</v>
      </c>
      <c r="Q34" s="19">
        <f t="shared" si="4"/>
        <v>106.86005700350246</v>
      </c>
      <c r="R34" s="19">
        <f t="shared" si="4"/>
        <v>109.46555631438181</v>
      </c>
      <c r="S34" s="19">
        <f t="shared" si="4"/>
        <v>111.89712675800438</v>
      </c>
      <c r="T34" s="19">
        <f t="shared" si="4"/>
        <v>113.80262181059517</v>
      </c>
      <c r="X34" t="s">
        <v>35</v>
      </c>
      <c r="Y34" s="13">
        <v>100</v>
      </c>
      <c r="Z34" s="19">
        <f t="shared" si="5"/>
        <v>103.92858700000001</v>
      </c>
      <c r="AA34" s="19">
        <f t="shared" si="5"/>
        <v>106.86005700350246</v>
      </c>
      <c r="AB34" s="19">
        <f t="shared" si="5"/>
        <v>109.46555631438181</v>
      </c>
      <c r="AC34" s="19">
        <f t="shared" si="5"/>
        <v>111.89712675800438</v>
      </c>
      <c r="AD34" s="19">
        <f t="shared" si="5"/>
        <v>113.80262181059517</v>
      </c>
    </row>
    <row r="35" spans="3:31" x14ac:dyDescent="0.25">
      <c r="C35" t="s">
        <v>36</v>
      </c>
      <c r="D35" s="13">
        <v>100</v>
      </c>
      <c r="E35" s="19">
        <f t="shared" si="3"/>
        <v>108.5</v>
      </c>
      <c r="F35" s="19">
        <f t="shared" si="3"/>
        <v>115.1185</v>
      </c>
      <c r="G35" s="19">
        <f t="shared" si="3"/>
        <v>120.9895435</v>
      </c>
      <c r="H35" s="19">
        <f t="shared" si="3"/>
        <v>124.98219843549998</v>
      </c>
      <c r="I35" s="19">
        <f t="shared" si="3"/>
        <v>127.98177119795199</v>
      </c>
      <c r="N35" t="s">
        <v>36</v>
      </c>
      <c r="O35" s="13">
        <v>100</v>
      </c>
      <c r="P35" s="19">
        <f t="shared" si="4"/>
        <v>108.5</v>
      </c>
      <c r="Q35" s="19">
        <f t="shared" si="4"/>
        <v>115.1185</v>
      </c>
      <c r="R35" s="19">
        <f t="shared" si="4"/>
        <v>120.9895435</v>
      </c>
      <c r="S35" s="19">
        <f t="shared" si="4"/>
        <v>124.98219843549998</v>
      </c>
      <c r="T35" s="19">
        <f t="shared" si="4"/>
        <v>127.98177119795199</v>
      </c>
      <c r="X35" t="s">
        <v>36</v>
      </c>
      <c r="Y35" s="13">
        <v>100</v>
      </c>
      <c r="Z35" s="19">
        <f t="shared" si="5"/>
        <v>108.5</v>
      </c>
      <c r="AA35" s="19">
        <f t="shared" si="5"/>
        <v>115.1185</v>
      </c>
      <c r="AB35" s="19">
        <f t="shared" si="5"/>
        <v>120.9895435</v>
      </c>
      <c r="AC35" s="19">
        <f t="shared" si="5"/>
        <v>124.98219843549998</v>
      </c>
      <c r="AD35" s="19">
        <f t="shared" si="5"/>
        <v>127.98177119795199</v>
      </c>
    </row>
    <row r="36" spans="3:31" x14ac:dyDescent="0.25">
      <c r="C36" t="s">
        <v>37</v>
      </c>
      <c r="D36" s="13">
        <v>100</v>
      </c>
      <c r="E36" s="19">
        <f t="shared" si="3"/>
        <v>103</v>
      </c>
      <c r="F36" s="19">
        <f t="shared" si="3"/>
        <v>106.09</v>
      </c>
      <c r="G36" s="19">
        <f t="shared" si="3"/>
        <v>109.2727</v>
      </c>
      <c r="H36" s="19">
        <f t="shared" si="3"/>
        <v>112.550881</v>
      </c>
      <c r="I36" s="19">
        <f t="shared" si="3"/>
        <v>115.92740743</v>
      </c>
      <c r="N36" t="s">
        <v>37</v>
      </c>
      <c r="O36" s="13">
        <v>100</v>
      </c>
      <c r="P36" s="19">
        <f t="shared" si="4"/>
        <v>103</v>
      </c>
      <c r="Q36" s="19">
        <f t="shared" si="4"/>
        <v>106.09</v>
      </c>
      <c r="R36" s="19">
        <f t="shared" si="4"/>
        <v>109.2727</v>
      </c>
      <c r="S36" s="19">
        <f t="shared" si="4"/>
        <v>112.550881</v>
      </c>
      <c r="T36" s="19">
        <f t="shared" si="4"/>
        <v>115.92740743</v>
      </c>
      <c r="X36" t="s">
        <v>37</v>
      </c>
      <c r="Y36" s="13">
        <v>100</v>
      </c>
      <c r="Z36" s="19">
        <f t="shared" si="5"/>
        <v>103</v>
      </c>
      <c r="AA36" s="19">
        <f t="shared" si="5"/>
        <v>106.09</v>
      </c>
      <c r="AB36" s="19">
        <f t="shared" si="5"/>
        <v>109.2727</v>
      </c>
      <c r="AC36" s="19">
        <f t="shared" si="5"/>
        <v>112.550881</v>
      </c>
      <c r="AD36" s="19">
        <f t="shared" si="5"/>
        <v>115.92740743</v>
      </c>
    </row>
    <row r="37" spans="3:31" x14ac:dyDescent="0.25">
      <c r="C37" t="s">
        <v>38</v>
      </c>
      <c r="D37" s="13">
        <v>100</v>
      </c>
      <c r="E37" s="19">
        <f t="shared" si="3"/>
        <v>103</v>
      </c>
      <c r="F37" s="19">
        <f t="shared" si="3"/>
        <v>106.60499999999999</v>
      </c>
      <c r="G37" s="19">
        <f t="shared" si="3"/>
        <v>109.80314999999999</v>
      </c>
      <c r="H37" s="19">
        <f t="shared" si="3"/>
        <v>113.09724449999999</v>
      </c>
      <c r="I37" s="19">
        <f t="shared" si="3"/>
        <v>116.49016183499999</v>
      </c>
      <c r="N37" t="s">
        <v>38</v>
      </c>
      <c r="O37" s="13">
        <v>100</v>
      </c>
      <c r="P37" s="19">
        <f t="shared" si="4"/>
        <v>103</v>
      </c>
      <c r="Q37" s="19">
        <f t="shared" si="4"/>
        <v>106.60499999999999</v>
      </c>
      <c r="R37" s="19">
        <f t="shared" si="4"/>
        <v>109.80314999999999</v>
      </c>
      <c r="S37" s="19">
        <f t="shared" si="4"/>
        <v>113.09724449999999</v>
      </c>
      <c r="T37" s="19">
        <f t="shared" si="4"/>
        <v>116.49016183499999</v>
      </c>
      <c r="X37" t="s">
        <v>38</v>
      </c>
      <c r="Y37" s="13">
        <v>100</v>
      </c>
      <c r="Z37" s="19">
        <f t="shared" si="5"/>
        <v>103</v>
      </c>
      <c r="AA37" s="19">
        <f t="shared" si="5"/>
        <v>106.60499999999999</v>
      </c>
      <c r="AB37" s="19">
        <f t="shared" si="5"/>
        <v>109.80314999999999</v>
      </c>
      <c r="AC37" s="19">
        <f t="shared" si="5"/>
        <v>113.09724449999999</v>
      </c>
      <c r="AD37" s="19">
        <f t="shared" si="5"/>
        <v>116.49016183499999</v>
      </c>
    </row>
    <row r="38" spans="3:31" x14ac:dyDescent="0.25">
      <c r="C38" t="s">
        <v>8</v>
      </c>
      <c r="D38" s="13">
        <v>100</v>
      </c>
      <c r="E38" s="19">
        <f t="shared" si="3"/>
        <v>102</v>
      </c>
      <c r="F38" s="19">
        <f t="shared" si="3"/>
        <v>104.04</v>
      </c>
      <c r="G38" s="19">
        <f t="shared" si="3"/>
        <v>106.64099999999999</v>
      </c>
      <c r="H38" s="19">
        <f t="shared" si="3"/>
        <v>109.30702499999998</v>
      </c>
      <c r="I38" s="19">
        <f t="shared" si="3"/>
        <v>112.03970062499997</v>
      </c>
      <c r="N38" t="s">
        <v>8</v>
      </c>
      <c r="O38" s="13">
        <v>100</v>
      </c>
      <c r="P38" s="19">
        <f t="shared" si="4"/>
        <v>102</v>
      </c>
      <c r="Q38" s="19">
        <f t="shared" si="4"/>
        <v>104.04</v>
      </c>
      <c r="R38" s="19">
        <f t="shared" si="4"/>
        <v>106.64099999999999</v>
      </c>
      <c r="S38" s="19">
        <f t="shared" si="4"/>
        <v>109.30702499999998</v>
      </c>
      <c r="T38" s="19">
        <f t="shared" si="4"/>
        <v>112.03970062499997</v>
      </c>
      <c r="X38" t="s">
        <v>8</v>
      </c>
      <c r="Y38" s="13">
        <v>100</v>
      </c>
      <c r="Z38" s="19">
        <f t="shared" si="5"/>
        <v>102</v>
      </c>
      <c r="AA38" s="19">
        <f t="shared" si="5"/>
        <v>104.04</v>
      </c>
      <c r="AB38" s="19">
        <f t="shared" si="5"/>
        <v>106.64099999999999</v>
      </c>
      <c r="AC38" s="19">
        <f t="shared" si="5"/>
        <v>109.30702499999998</v>
      </c>
      <c r="AD38" s="19">
        <f t="shared" si="5"/>
        <v>112.03970062499997</v>
      </c>
    </row>
    <row r="39" spans="3:31" x14ac:dyDescent="0.25">
      <c r="C39" t="s">
        <v>39</v>
      </c>
      <c r="D39" s="13">
        <v>100</v>
      </c>
      <c r="E39" s="19">
        <f t="shared" si="3"/>
        <v>105</v>
      </c>
      <c r="F39" s="19">
        <f t="shared" si="3"/>
        <v>110.25</v>
      </c>
      <c r="G39" s="19">
        <f t="shared" si="3"/>
        <v>114.66000000000001</v>
      </c>
      <c r="H39" s="19">
        <f t="shared" si="3"/>
        <v>119.24640000000001</v>
      </c>
      <c r="I39" s="19">
        <f t="shared" si="3"/>
        <v>123.420024</v>
      </c>
      <c r="N39" t="s">
        <v>39</v>
      </c>
      <c r="O39" s="13">
        <v>100</v>
      </c>
      <c r="P39" s="19">
        <f t="shared" si="4"/>
        <v>105</v>
      </c>
      <c r="Q39" s="19">
        <f t="shared" si="4"/>
        <v>110.25</v>
      </c>
      <c r="R39" s="19">
        <f t="shared" si="4"/>
        <v>114.66000000000001</v>
      </c>
      <c r="S39" s="19">
        <f t="shared" si="4"/>
        <v>119.24640000000001</v>
      </c>
      <c r="T39" s="19">
        <f t="shared" si="4"/>
        <v>123.420024</v>
      </c>
      <c r="X39" t="s">
        <v>39</v>
      </c>
      <c r="Y39" s="13">
        <v>100</v>
      </c>
      <c r="Z39" s="19">
        <f t="shared" si="5"/>
        <v>105</v>
      </c>
      <c r="AA39" s="19">
        <f t="shared" si="5"/>
        <v>110.25</v>
      </c>
      <c r="AB39" s="19">
        <f t="shared" si="5"/>
        <v>114.66000000000001</v>
      </c>
      <c r="AC39" s="19">
        <f t="shared" si="5"/>
        <v>119.24640000000001</v>
      </c>
      <c r="AD39" s="19">
        <f t="shared" si="5"/>
        <v>123.420024</v>
      </c>
    </row>
    <row r="40" spans="3:31" x14ac:dyDescent="0.25">
      <c r="C40" t="s">
        <v>40</v>
      </c>
      <c r="D40" s="13">
        <v>100</v>
      </c>
      <c r="E40" s="19">
        <f t="shared" si="3"/>
        <v>102.49999999999999</v>
      </c>
      <c r="F40" s="19">
        <f t="shared" si="3"/>
        <v>105.06249999999997</v>
      </c>
      <c r="G40" s="19">
        <f t="shared" si="3"/>
        <v>107.68906249999996</v>
      </c>
      <c r="H40" s="19">
        <f t="shared" si="3"/>
        <v>110.38128906249996</v>
      </c>
      <c r="I40" s="19">
        <f t="shared" si="3"/>
        <v>113.14082128906244</v>
      </c>
      <c r="N40" t="s">
        <v>40</v>
      </c>
      <c r="O40" s="13">
        <v>100</v>
      </c>
      <c r="P40" s="19">
        <f t="shared" si="4"/>
        <v>102.49999999999999</v>
      </c>
      <c r="Q40" s="19">
        <f t="shared" si="4"/>
        <v>105.06249999999997</v>
      </c>
      <c r="R40" s="19">
        <f t="shared" si="4"/>
        <v>107.68906249999996</v>
      </c>
      <c r="S40" s="19">
        <f t="shared" si="4"/>
        <v>110.38128906249996</v>
      </c>
      <c r="T40" s="19">
        <f t="shared" si="4"/>
        <v>113.14082128906244</v>
      </c>
      <c r="X40" t="s">
        <v>40</v>
      </c>
      <c r="Y40" s="13">
        <v>100</v>
      </c>
      <c r="Z40" s="19">
        <f t="shared" si="5"/>
        <v>102.49999999999999</v>
      </c>
      <c r="AA40" s="19">
        <f t="shared" si="5"/>
        <v>105.06249999999997</v>
      </c>
      <c r="AB40" s="19">
        <f t="shared" si="5"/>
        <v>107.68906249999996</v>
      </c>
      <c r="AC40" s="19">
        <f t="shared" si="5"/>
        <v>110.38128906249996</v>
      </c>
      <c r="AD40" s="19">
        <f t="shared" si="5"/>
        <v>113.14082128906244</v>
      </c>
    </row>
    <row r="41" spans="3:31" x14ac:dyDescent="0.25">
      <c r="C41" t="s">
        <v>41</v>
      </c>
      <c r="D41" s="13">
        <v>100</v>
      </c>
      <c r="E41" s="19">
        <f t="shared" si="3"/>
        <v>92.5</v>
      </c>
      <c r="F41" s="19">
        <f t="shared" si="3"/>
        <v>86.949999999999989</v>
      </c>
      <c r="G41" s="19">
        <f t="shared" si="3"/>
        <v>82.602499999999992</v>
      </c>
      <c r="H41" s="19">
        <f t="shared" si="3"/>
        <v>79.298399999999987</v>
      </c>
      <c r="I41" s="19">
        <f t="shared" si="3"/>
        <v>76.919447999999988</v>
      </c>
      <c r="N41" t="s">
        <v>41</v>
      </c>
      <c r="O41" s="13">
        <v>100</v>
      </c>
      <c r="P41" s="19">
        <f t="shared" si="4"/>
        <v>92.5</v>
      </c>
      <c r="Q41" s="19">
        <f t="shared" si="4"/>
        <v>86.949999999999989</v>
      </c>
      <c r="R41" s="19">
        <f t="shared" si="4"/>
        <v>82.602499999999992</v>
      </c>
      <c r="S41" s="19">
        <f t="shared" si="4"/>
        <v>79.298399999999987</v>
      </c>
      <c r="T41" s="19">
        <f t="shared" si="4"/>
        <v>76.919447999999988</v>
      </c>
      <c r="X41" t="s">
        <v>41</v>
      </c>
      <c r="Y41" s="13">
        <v>100</v>
      </c>
      <c r="Z41" s="19">
        <f t="shared" si="5"/>
        <v>92.5</v>
      </c>
      <c r="AA41" s="19">
        <f t="shared" si="5"/>
        <v>86.949999999999989</v>
      </c>
      <c r="AB41" s="19">
        <f t="shared" si="5"/>
        <v>82.602499999999992</v>
      </c>
      <c r="AC41" s="19">
        <f t="shared" si="5"/>
        <v>79.298399999999987</v>
      </c>
      <c r="AD41" s="19">
        <f t="shared" si="5"/>
        <v>76.919447999999988</v>
      </c>
    </row>
    <row r="42" spans="3:31" x14ac:dyDescent="0.25">
      <c r="C42" t="s">
        <v>42</v>
      </c>
      <c r="D42" s="13">
        <v>100</v>
      </c>
      <c r="E42" s="19">
        <f t="shared" si="3"/>
        <v>96.557398500000005</v>
      </c>
      <c r="F42" s="19">
        <f t="shared" si="3"/>
        <v>98.786402387809872</v>
      </c>
      <c r="G42" s="19">
        <f t="shared" si="3"/>
        <v>101.4893161599252</v>
      </c>
      <c r="H42" s="19">
        <f t="shared" si="3"/>
        <v>103.97919871602234</v>
      </c>
      <c r="I42" s="19">
        <f t="shared" si="3"/>
        <v>106.30948069761506</v>
      </c>
      <c r="N42" t="s">
        <v>42</v>
      </c>
      <c r="O42" s="13">
        <v>100</v>
      </c>
      <c r="P42" s="19">
        <f t="shared" si="4"/>
        <v>96.557398500000005</v>
      </c>
      <c r="Q42" s="19">
        <f t="shared" si="4"/>
        <v>98.786402387809872</v>
      </c>
      <c r="R42" s="19">
        <f t="shared" si="4"/>
        <v>101.4893161599252</v>
      </c>
      <c r="S42" s="19">
        <f t="shared" si="4"/>
        <v>103.97919871602234</v>
      </c>
      <c r="T42" s="19">
        <f t="shared" si="4"/>
        <v>106.30948069761506</v>
      </c>
      <c r="X42" t="s">
        <v>42</v>
      </c>
      <c r="Y42" s="13">
        <v>100</v>
      </c>
      <c r="Z42" s="19">
        <f t="shared" si="5"/>
        <v>96.557398500000005</v>
      </c>
      <c r="AA42" s="19">
        <f t="shared" si="5"/>
        <v>98.786402387809872</v>
      </c>
      <c r="AB42" s="19">
        <f t="shared" si="5"/>
        <v>101.4893161599252</v>
      </c>
      <c r="AC42" s="19">
        <f t="shared" si="5"/>
        <v>103.97919871602234</v>
      </c>
      <c r="AD42" s="19">
        <f t="shared" si="5"/>
        <v>106.30948069761506</v>
      </c>
    </row>
    <row r="43" spans="3:31" x14ac:dyDescent="0.25">
      <c r="C43" t="s">
        <v>43</v>
      </c>
      <c r="D43" s="13">
        <v>100</v>
      </c>
      <c r="E43" s="19">
        <f t="shared" si="3"/>
        <v>104.8104395</v>
      </c>
      <c r="F43" s="19">
        <f t="shared" si="3"/>
        <v>109.86332563378951</v>
      </c>
      <c r="G43" s="19">
        <f t="shared" si="3"/>
        <v>115.28757520062553</v>
      </c>
      <c r="H43" s="19">
        <f t="shared" si="3"/>
        <v>120.37402093851217</v>
      </c>
      <c r="I43" s="19">
        <f t="shared" si="3"/>
        <v>125.4701074776432</v>
      </c>
      <c r="N43" t="s">
        <v>43</v>
      </c>
      <c r="O43" s="13">
        <v>100</v>
      </c>
      <c r="P43" s="19">
        <f t="shared" si="4"/>
        <v>104.8104395</v>
      </c>
      <c r="Q43" s="19">
        <f t="shared" si="4"/>
        <v>109.86332563378951</v>
      </c>
      <c r="R43" s="19">
        <f t="shared" si="4"/>
        <v>115.28757520062553</v>
      </c>
      <c r="S43" s="19">
        <f t="shared" si="4"/>
        <v>120.37402093851217</v>
      </c>
      <c r="T43" s="19">
        <f t="shared" si="4"/>
        <v>125.4701074776432</v>
      </c>
      <c r="X43" t="s">
        <v>43</v>
      </c>
      <c r="Y43" s="13">
        <v>100</v>
      </c>
      <c r="Z43" s="19">
        <f t="shared" si="5"/>
        <v>104.8104395</v>
      </c>
      <c r="AA43" s="19">
        <f t="shared" si="5"/>
        <v>109.86332563378951</v>
      </c>
      <c r="AB43" s="19">
        <f t="shared" si="5"/>
        <v>115.28757520062553</v>
      </c>
      <c r="AC43" s="19">
        <f t="shared" si="5"/>
        <v>120.37402093851217</v>
      </c>
      <c r="AD43" s="19">
        <f t="shared" si="5"/>
        <v>125.4701074776432</v>
      </c>
    </row>
    <row r="47" spans="3:31" x14ac:dyDescent="0.25">
      <c r="C47" s="20" t="s">
        <v>44</v>
      </c>
      <c r="N47" s="20" t="s">
        <v>44</v>
      </c>
      <c r="X47" s="20" t="s">
        <v>44</v>
      </c>
    </row>
    <row r="48" spans="3:31" x14ac:dyDescent="0.25">
      <c r="C48" t="s">
        <v>23</v>
      </c>
      <c r="D48" t="s">
        <v>45</v>
      </c>
      <c r="E48" s="13" t="s">
        <v>26</v>
      </c>
      <c r="F48" s="13" t="s">
        <v>27</v>
      </c>
      <c r="G48" s="13" t="s">
        <v>28</v>
      </c>
      <c r="H48" s="13" t="s">
        <v>29</v>
      </c>
      <c r="I48" s="13" t="s">
        <v>30</v>
      </c>
      <c r="J48" s="13" t="s">
        <v>46</v>
      </c>
      <c r="N48" t="s">
        <v>23</v>
      </c>
      <c r="O48" t="s">
        <v>45</v>
      </c>
      <c r="P48" s="13" t="s">
        <v>26</v>
      </c>
      <c r="Q48" s="13" t="s">
        <v>27</v>
      </c>
      <c r="R48" s="13" t="s">
        <v>28</v>
      </c>
      <c r="S48" s="13" t="s">
        <v>29</v>
      </c>
      <c r="T48" s="13" t="s">
        <v>30</v>
      </c>
      <c r="U48" s="13" t="s">
        <v>46</v>
      </c>
      <c r="X48" t="s">
        <v>23</v>
      </c>
      <c r="Y48" t="s">
        <v>45</v>
      </c>
      <c r="Z48" s="13" t="s">
        <v>26</v>
      </c>
      <c r="AA48" s="13" t="s">
        <v>27</v>
      </c>
      <c r="AB48" s="13" t="s">
        <v>28</v>
      </c>
      <c r="AC48" s="13" t="s">
        <v>29</v>
      </c>
      <c r="AD48" s="13" t="s">
        <v>30</v>
      </c>
      <c r="AE48" s="13" t="s">
        <v>46</v>
      </c>
    </row>
    <row r="49" spans="3:31" x14ac:dyDescent="0.25">
      <c r="C49" t="s">
        <v>32</v>
      </c>
      <c r="D49" s="19">
        <f>+-D28/D7</f>
        <v>-2325.5813953488373</v>
      </c>
      <c r="E49" s="19">
        <f>+E28</f>
        <v>102.49999999999999</v>
      </c>
      <c r="F49" s="19">
        <f>+F28</f>
        <v>106.08749999999998</v>
      </c>
      <c r="G49" s="19">
        <f>+G28</f>
        <v>109.80056249999997</v>
      </c>
      <c r="H49" s="19">
        <f>+H28</f>
        <v>113.64358218749996</v>
      </c>
      <c r="I49" s="19">
        <f>+I28+(I28/E7)</f>
        <v>2852.9957020771431</v>
      </c>
      <c r="J49" s="2">
        <f>IRR(D49:I49)</f>
        <v>7.723169134030905E-2</v>
      </c>
      <c r="N49" t="s">
        <v>32</v>
      </c>
      <c r="O49" s="19">
        <f>+-O28/O7</f>
        <v>-2325.5813953488373</v>
      </c>
      <c r="P49" s="19">
        <f>+P28</f>
        <v>102.49999999999999</v>
      </c>
      <c r="Q49" s="19">
        <f>+Q28</f>
        <v>106.08749999999998</v>
      </c>
      <c r="R49" s="19">
        <f>+R28</f>
        <v>109.80056249999997</v>
      </c>
      <c r="S49" s="19">
        <f>+S28</f>
        <v>113.64358218749996</v>
      </c>
      <c r="T49" s="19">
        <f>+T28+(T28/P7)</f>
        <v>2568.0608484820305</v>
      </c>
      <c r="U49" s="2">
        <f>IRR(O49:T49)</f>
        <v>5.6678899857865117E-2</v>
      </c>
      <c r="X49" t="s">
        <v>32</v>
      </c>
      <c r="Y49" s="19">
        <f>+-Y28/Y7</f>
        <v>-2325.5813953488373</v>
      </c>
      <c r="Z49" s="19">
        <f>+Z28</f>
        <v>102.49999999999999</v>
      </c>
      <c r="AA49" s="19">
        <f>+AA28</f>
        <v>106.08749999999998</v>
      </c>
      <c r="AB49" s="19">
        <f>+AB28</f>
        <v>109.80056249999997</v>
      </c>
      <c r="AC49" s="19">
        <f>+AC28</f>
        <v>113.64358218749996</v>
      </c>
      <c r="AD49" s="19">
        <f>+AD28+(AD28/Z7)</f>
        <v>3212.9134118814954</v>
      </c>
      <c r="AE49" s="2">
        <f>IRR(Y49:AD49)</f>
        <v>0.10105775227111735</v>
      </c>
    </row>
    <row r="50" spans="3:31" x14ac:dyDescent="0.25">
      <c r="C50" t="s">
        <v>33</v>
      </c>
      <c r="D50" s="19">
        <f t="shared" ref="D50:D64" si="6">+-D29/D8</f>
        <v>-2631.5789473684213</v>
      </c>
      <c r="E50" s="19">
        <f t="shared" ref="E50:H64" si="7">+E29</f>
        <v>110.00000000000001</v>
      </c>
      <c r="F50" s="19">
        <f t="shared" si="7"/>
        <v>118.80000000000003</v>
      </c>
      <c r="G50" s="19">
        <f t="shared" si="7"/>
        <v>124.74000000000004</v>
      </c>
      <c r="H50" s="19">
        <f t="shared" si="7"/>
        <v>130.97700000000003</v>
      </c>
      <c r="I50" s="19">
        <f t="shared" ref="I50:I64" si="8">+I29+(I29/E8)</f>
        <v>3720.8497642105276</v>
      </c>
      <c r="J50" s="2">
        <f t="shared" ref="J50:J64" si="9">IRR(D50:I50)</f>
        <v>0.10537329287317521</v>
      </c>
      <c r="N50" t="s">
        <v>33</v>
      </c>
      <c r="O50" s="19">
        <f t="shared" ref="O50:O64" si="10">+-O29/O8</f>
        <v>-2631.5789473684213</v>
      </c>
      <c r="P50" s="19">
        <f t="shared" ref="P50:S64" si="11">+P29</f>
        <v>110.00000000000001</v>
      </c>
      <c r="Q50" s="19">
        <f t="shared" si="11"/>
        <v>118.80000000000003</v>
      </c>
      <c r="R50" s="19">
        <f t="shared" si="11"/>
        <v>124.74000000000004</v>
      </c>
      <c r="S50" s="19">
        <f t="shared" si="11"/>
        <v>130.97700000000003</v>
      </c>
      <c r="T50" s="19">
        <f t="shared" ref="T50:T64" si="12">+T29+(T29/P8)</f>
        <v>3304.0318939534895</v>
      </c>
      <c r="U50" s="2">
        <f t="shared" ref="U50:U64" si="13">IRR(O50:T50)</f>
        <v>8.1426044741172099E-2</v>
      </c>
      <c r="X50" t="s">
        <v>33</v>
      </c>
      <c r="Y50" s="19">
        <f t="shared" ref="Y50:Y64" si="14">+-Y29/Y8</f>
        <v>-2631.5789473684213</v>
      </c>
      <c r="Z50" s="19">
        <f t="shared" ref="Z50:AC64" si="15">+Z29</f>
        <v>110.00000000000001</v>
      </c>
      <c r="AA50" s="19">
        <f t="shared" si="15"/>
        <v>118.80000000000003</v>
      </c>
      <c r="AB50" s="19">
        <f t="shared" si="15"/>
        <v>124.74000000000004</v>
      </c>
      <c r="AC50" s="19">
        <f t="shared" si="15"/>
        <v>130.97700000000003</v>
      </c>
      <c r="AD50" s="19">
        <f t="shared" ref="AD50:AD64" si="16">+AD29+(AD29/Z8)</f>
        <v>4263.9760800000013</v>
      </c>
      <c r="AE50" s="2">
        <f t="shared" ref="AE50:AE64" si="17">IRR(Y50:AD50)</f>
        <v>0.1336601769104302</v>
      </c>
    </row>
    <row r="51" spans="3:31" x14ac:dyDescent="0.25">
      <c r="C51" t="s">
        <v>9</v>
      </c>
      <c r="D51" s="19">
        <f t="shared" si="6"/>
        <v>-1851.851851851852</v>
      </c>
      <c r="E51" s="19">
        <f t="shared" si="7"/>
        <v>105.87500000000001</v>
      </c>
      <c r="F51" s="19">
        <f t="shared" si="7"/>
        <v>112.09515625000002</v>
      </c>
      <c r="G51" s="19">
        <f t="shared" si="7"/>
        <v>117.78398542968752</v>
      </c>
      <c r="H51" s="19">
        <f t="shared" si="7"/>
        <v>123.14315676673831</v>
      </c>
      <c r="I51" s="19">
        <f t="shared" si="8"/>
        <v>2504.5220091831879</v>
      </c>
      <c r="J51" s="2">
        <f t="shared" si="9"/>
        <v>0.1084086034184053</v>
      </c>
      <c r="N51" t="s">
        <v>9</v>
      </c>
      <c r="O51" s="19">
        <f t="shared" si="10"/>
        <v>-1851.851851851852</v>
      </c>
      <c r="P51" s="19">
        <f t="shared" si="11"/>
        <v>105.87500000000001</v>
      </c>
      <c r="Q51" s="19">
        <f t="shared" si="11"/>
        <v>112.09515625000002</v>
      </c>
      <c r="R51" s="19">
        <f t="shared" si="11"/>
        <v>117.78398542968752</v>
      </c>
      <c r="S51" s="19">
        <f t="shared" si="11"/>
        <v>123.14315676673831</v>
      </c>
      <c r="T51" s="19">
        <f t="shared" si="12"/>
        <v>2303.1485481804552</v>
      </c>
      <c r="U51" s="2">
        <f t="shared" si="13"/>
        <v>9.191988091318537E-2</v>
      </c>
      <c r="X51" t="s">
        <v>9</v>
      </c>
      <c r="Y51" s="19">
        <f t="shared" si="14"/>
        <v>-1851.851851851852</v>
      </c>
      <c r="Z51" s="19">
        <f t="shared" si="15"/>
        <v>105.87500000000001</v>
      </c>
      <c r="AA51" s="19">
        <f t="shared" si="15"/>
        <v>112.09515625000002</v>
      </c>
      <c r="AB51" s="19">
        <f t="shared" si="15"/>
        <v>117.78398542968752</v>
      </c>
      <c r="AC51" s="19">
        <f t="shared" si="15"/>
        <v>123.14315676673831</v>
      </c>
      <c r="AD51" s="19">
        <f t="shared" si="16"/>
        <v>2746.9920948803556</v>
      </c>
      <c r="AE51" s="2">
        <f t="shared" si="17"/>
        <v>0.12698274725660896</v>
      </c>
    </row>
    <row r="52" spans="3:31" x14ac:dyDescent="0.25">
      <c r="C52" t="s">
        <v>34</v>
      </c>
      <c r="D52" s="19">
        <f t="shared" si="6"/>
        <v>-1785.7142857142858</v>
      </c>
      <c r="E52" s="19">
        <f t="shared" si="7"/>
        <v>102.49999999999999</v>
      </c>
      <c r="F52" s="19">
        <f t="shared" si="7"/>
        <v>105.06249999999997</v>
      </c>
      <c r="G52" s="19">
        <f t="shared" si="7"/>
        <v>107.68906249999996</v>
      </c>
      <c r="H52" s="19">
        <f t="shared" si="7"/>
        <v>110.38128906249996</v>
      </c>
      <c r="I52" s="19">
        <f t="shared" si="8"/>
        <v>2133.5126300223205</v>
      </c>
      <c r="J52" s="2">
        <f t="shared" si="9"/>
        <v>8.2399999999369422E-2</v>
      </c>
      <c r="N52" t="s">
        <v>34</v>
      </c>
      <c r="O52" s="19">
        <f t="shared" si="10"/>
        <v>-1785.7142857142858</v>
      </c>
      <c r="P52" s="19">
        <f t="shared" si="11"/>
        <v>102.49999999999999</v>
      </c>
      <c r="Q52" s="19">
        <f t="shared" si="11"/>
        <v>105.06249999999997</v>
      </c>
      <c r="R52" s="19">
        <f t="shared" si="11"/>
        <v>107.68906249999996</v>
      </c>
      <c r="S52" s="19">
        <f t="shared" si="11"/>
        <v>110.38128906249996</v>
      </c>
      <c r="T52" s="19">
        <f t="shared" si="12"/>
        <v>1967.9083834048402</v>
      </c>
      <c r="U52" s="2">
        <f t="shared" si="13"/>
        <v>6.6915972632355381E-2</v>
      </c>
      <c r="X52" t="s">
        <v>34</v>
      </c>
      <c r="Y52" s="19">
        <f t="shared" si="14"/>
        <v>-1785.7142857142858</v>
      </c>
      <c r="Z52" s="19">
        <f t="shared" si="15"/>
        <v>102.49999999999999</v>
      </c>
      <c r="AA52" s="19">
        <f t="shared" si="15"/>
        <v>105.06249999999997</v>
      </c>
      <c r="AB52" s="19">
        <f t="shared" si="15"/>
        <v>107.68906249999996</v>
      </c>
      <c r="AC52" s="19">
        <f t="shared" si="15"/>
        <v>110.38128906249996</v>
      </c>
      <c r="AD52" s="19">
        <f t="shared" si="16"/>
        <v>2331.5882975451887</v>
      </c>
      <c r="AE52" s="2">
        <f t="shared" si="17"/>
        <v>9.9771827028230842E-2</v>
      </c>
    </row>
    <row r="53" spans="3:31" x14ac:dyDescent="0.25">
      <c r="C53" t="s">
        <v>6</v>
      </c>
      <c r="D53" s="19">
        <f t="shared" si="6"/>
        <v>-2631.5789473684213</v>
      </c>
      <c r="E53" s="19">
        <f t="shared" si="7"/>
        <v>106.91851528571428</v>
      </c>
      <c r="F53" s="19">
        <f t="shared" si="7"/>
        <v>114.70576619070224</v>
      </c>
      <c r="G53" s="19">
        <f t="shared" si="7"/>
        <v>122.92067772442331</v>
      </c>
      <c r="H53" s="19">
        <f t="shared" si="7"/>
        <v>129.15717964904096</v>
      </c>
      <c r="I53" s="19">
        <f t="shared" si="8"/>
        <v>3633.4848684358708</v>
      </c>
      <c r="J53" s="2">
        <f t="shared" si="9"/>
        <v>9.9738134508986942E-2</v>
      </c>
      <c r="N53" t="s">
        <v>6</v>
      </c>
      <c r="O53" s="19">
        <f t="shared" si="10"/>
        <v>-2631.5789473684213</v>
      </c>
      <c r="P53" s="19">
        <f t="shared" si="11"/>
        <v>106.91851528571428</v>
      </c>
      <c r="Q53" s="19">
        <f t="shared" si="11"/>
        <v>114.70576619070224</v>
      </c>
      <c r="R53" s="19">
        <f t="shared" si="11"/>
        <v>122.92067772442331</v>
      </c>
      <c r="S53" s="19">
        <f t="shared" si="11"/>
        <v>129.15717964904096</v>
      </c>
      <c r="T53" s="19">
        <f t="shared" si="12"/>
        <v>3226.4538082087042</v>
      </c>
      <c r="U53" s="2">
        <f t="shared" si="13"/>
        <v>7.5900672261858482E-2</v>
      </c>
      <c r="X53" t="s">
        <v>6</v>
      </c>
      <c r="Y53" s="19">
        <f t="shared" si="14"/>
        <v>-2631.5789473684213</v>
      </c>
      <c r="Z53" s="19">
        <f t="shared" si="15"/>
        <v>106.91851528571428</v>
      </c>
      <c r="AA53" s="19">
        <f t="shared" si="15"/>
        <v>114.70576619070224</v>
      </c>
      <c r="AB53" s="19">
        <f t="shared" si="15"/>
        <v>122.92067772442331</v>
      </c>
      <c r="AC53" s="19">
        <f t="shared" si="15"/>
        <v>129.15717964904096</v>
      </c>
      <c r="AD53" s="19">
        <f t="shared" si="16"/>
        <v>4163.8586741864201</v>
      </c>
      <c r="AE53" s="2">
        <f t="shared" si="17"/>
        <v>0.12789518718271209</v>
      </c>
    </row>
    <row r="54" spans="3:31" x14ac:dyDescent="0.25">
      <c r="C54" t="s">
        <v>18</v>
      </c>
      <c r="D54" s="19">
        <f t="shared" si="6"/>
        <v>-2702.7027027027029</v>
      </c>
      <c r="E54" s="19">
        <f t="shared" si="7"/>
        <v>107</v>
      </c>
      <c r="F54" s="19">
        <f t="shared" si="7"/>
        <v>115.02499999999999</v>
      </c>
      <c r="G54" s="19">
        <f t="shared" si="7"/>
        <v>123.53685</v>
      </c>
      <c r="H54" s="19">
        <f t="shared" si="7"/>
        <v>130.20783990000001</v>
      </c>
      <c r="I54" s="19">
        <f t="shared" si="8"/>
        <v>3758.4191527329849</v>
      </c>
      <c r="J54" s="2">
        <f t="shared" si="9"/>
        <v>0.10044291310570608</v>
      </c>
      <c r="N54" t="s">
        <v>18</v>
      </c>
      <c r="O54" s="19">
        <f t="shared" si="10"/>
        <v>-2702.7027027027029</v>
      </c>
      <c r="P54" s="19">
        <f t="shared" si="11"/>
        <v>107</v>
      </c>
      <c r="Q54" s="19">
        <f t="shared" si="11"/>
        <v>115.02499999999999</v>
      </c>
      <c r="R54" s="19">
        <f t="shared" si="11"/>
        <v>123.53685</v>
      </c>
      <c r="S54" s="19">
        <f t="shared" si="11"/>
        <v>130.20783990000001</v>
      </c>
      <c r="T54" s="19">
        <f t="shared" si="12"/>
        <v>3326.9525649645843</v>
      </c>
      <c r="U54" s="2">
        <f t="shared" si="13"/>
        <v>7.5919348311752621E-2</v>
      </c>
      <c r="X54" t="s">
        <v>18</v>
      </c>
      <c r="Y54" s="19">
        <f t="shared" si="14"/>
        <v>-2702.7027027027029</v>
      </c>
      <c r="Z54" s="19">
        <f t="shared" si="15"/>
        <v>107</v>
      </c>
      <c r="AA54" s="19">
        <f t="shared" si="15"/>
        <v>115.02499999999999</v>
      </c>
      <c r="AB54" s="19">
        <f t="shared" si="15"/>
        <v>123.53685</v>
      </c>
      <c r="AC54" s="19">
        <f t="shared" si="15"/>
        <v>130.20783990000001</v>
      </c>
      <c r="AD54" s="19">
        <f t="shared" si="16"/>
        <v>4324.7190491790116</v>
      </c>
      <c r="AE54" s="2">
        <f t="shared" si="17"/>
        <v>0.1295363858206886</v>
      </c>
    </row>
    <row r="55" spans="3:31" x14ac:dyDescent="0.25">
      <c r="C55" t="s">
        <v>35</v>
      </c>
      <c r="D55" s="19">
        <f t="shared" si="6"/>
        <v>-1886.7924528301887</v>
      </c>
      <c r="E55" s="19">
        <f t="shared" si="7"/>
        <v>103.92858700000001</v>
      </c>
      <c r="F55" s="19">
        <f t="shared" si="7"/>
        <v>106.86005700350246</v>
      </c>
      <c r="G55" s="19">
        <f t="shared" si="7"/>
        <v>109.46555631438181</v>
      </c>
      <c r="H55" s="19">
        <f t="shared" si="7"/>
        <v>111.89712675800438</v>
      </c>
      <c r="I55" s="19">
        <f t="shared" si="8"/>
        <v>2261.0219012557873</v>
      </c>
      <c r="J55" s="2">
        <f t="shared" si="9"/>
        <v>8.1140018186146801E-2</v>
      </c>
      <c r="N55" t="s">
        <v>35</v>
      </c>
      <c r="O55" s="19">
        <f t="shared" si="10"/>
        <v>-1886.7924528301887</v>
      </c>
      <c r="P55" s="19">
        <f t="shared" si="11"/>
        <v>103.92858700000001</v>
      </c>
      <c r="Q55" s="19">
        <f t="shared" si="11"/>
        <v>106.86005700350246</v>
      </c>
      <c r="R55" s="19">
        <f t="shared" si="11"/>
        <v>109.46555631438181</v>
      </c>
      <c r="S55" s="19">
        <f t="shared" si="11"/>
        <v>111.89712675800438</v>
      </c>
      <c r="T55" s="19">
        <f t="shared" si="12"/>
        <v>2075.9167909587882</v>
      </c>
      <c r="U55" s="2">
        <f t="shared" si="13"/>
        <v>6.4721494096407817E-2</v>
      </c>
      <c r="X55" t="s">
        <v>35</v>
      </c>
      <c r="Y55" s="19">
        <f t="shared" si="14"/>
        <v>-1886.7924528301887</v>
      </c>
      <c r="Z55" s="19">
        <f t="shared" si="15"/>
        <v>103.92858700000001</v>
      </c>
      <c r="AA55" s="19">
        <f t="shared" si="15"/>
        <v>106.86005700350246</v>
      </c>
      <c r="AB55" s="19">
        <f t="shared" si="15"/>
        <v>109.46555631438181</v>
      </c>
      <c r="AC55" s="19">
        <f t="shared" si="15"/>
        <v>111.89712675800438</v>
      </c>
      <c r="AD55" s="19">
        <f t="shared" si="16"/>
        <v>2484.6905761979947</v>
      </c>
      <c r="AE55" s="2">
        <f t="shared" si="17"/>
        <v>9.9674291195735565E-2</v>
      </c>
    </row>
    <row r="56" spans="3:31" x14ac:dyDescent="0.25">
      <c r="C56" t="s">
        <v>36</v>
      </c>
      <c r="D56" s="19">
        <f t="shared" si="6"/>
        <v>-1923.0769230769231</v>
      </c>
      <c r="E56" s="19">
        <f t="shared" si="7"/>
        <v>108.5</v>
      </c>
      <c r="F56" s="19">
        <f t="shared" si="7"/>
        <v>115.1185</v>
      </c>
      <c r="G56" s="19">
        <f t="shared" si="7"/>
        <v>120.9895435</v>
      </c>
      <c r="H56" s="19">
        <f t="shared" si="7"/>
        <v>124.98219843549998</v>
      </c>
      <c r="I56" s="19">
        <f t="shared" si="8"/>
        <v>2589.1696788508752</v>
      </c>
      <c r="J56" s="2">
        <f t="shared" si="9"/>
        <v>0.10684292706895127</v>
      </c>
      <c r="N56" t="s">
        <v>36</v>
      </c>
      <c r="O56" s="19">
        <f t="shared" si="10"/>
        <v>-1923.0769230769231</v>
      </c>
      <c r="P56" s="19">
        <f t="shared" si="11"/>
        <v>108.5</v>
      </c>
      <c r="Q56" s="19">
        <f t="shared" si="11"/>
        <v>115.1185</v>
      </c>
      <c r="R56" s="19">
        <f t="shared" si="11"/>
        <v>120.9895435</v>
      </c>
      <c r="S56" s="19">
        <f t="shared" si="11"/>
        <v>124.98219843549998</v>
      </c>
      <c r="T56" s="19">
        <f t="shared" si="12"/>
        <v>2373.2760027409695</v>
      </c>
      <c r="U56" s="2">
        <f t="shared" si="13"/>
        <v>8.9721467978726155E-2</v>
      </c>
      <c r="X56" t="s">
        <v>36</v>
      </c>
      <c r="Y56" s="19">
        <f t="shared" si="14"/>
        <v>-1923.0769230769231</v>
      </c>
      <c r="Z56" s="19">
        <f t="shared" si="15"/>
        <v>108.5</v>
      </c>
      <c r="AA56" s="19">
        <f t="shared" si="15"/>
        <v>115.1185</v>
      </c>
      <c r="AB56" s="19">
        <f t="shared" si="15"/>
        <v>120.9895435</v>
      </c>
      <c r="AC56" s="19">
        <f t="shared" si="15"/>
        <v>124.98219843549998</v>
      </c>
      <c r="AD56" s="19">
        <f t="shared" si="16"/>
        <v>2850.9981796650159</v>
      </c>
      <c r="AE56" s="2">
        <f t="shared" si="17"/>
        <v>0.12621507324160564</v>
      </c>
    </row>
    <row r="57" spans="3:31" x14ac:dyDescent="0.25">
      <c r="C57" t="s">
        <v>37</v>
      </c>
      <c r="D57" s="19">
        <f t="shared" si="6"/>
        <v>-1739.1304347826085</v>
      </c>
      <c r="E57" s="19">
        <f t="shared" si="7"/>
        <v>103</v>
      </c>
      <c r="F57" s="19">
        <f t="shared" si="7"/>
        <v>106.09</v>
      </c>
      <c r="G57" s="19">
        <f t="shared" si="7"/>
        <v>109.2727</v>
      </c>
      <c r="H57" s="19">
        <f t="shared" si="7"/>
        <v>112.550881</v>
      </c>
      <c r="I57" s="19">
        <f t="shared" si="8"/>
        <v>2132.0562322995652</v>
      </c>
      <c r="J57" s="2">
        <f t="shared" si="9"/>
        <v>8.9224999999985455E-2</v>
      </c>
      <c r="N57" t="s">
        <v>37</v>
      </c>
      <c r="O57" s="19">
        <f t="shared" si="10"/>
        <v>-1739.1304347826085</v>
      </c>
      <c r="P57" s="19">
        <f t="shared" si="11"/>
        <v>103</v>
      </c>
      <c r="Q57" s="19">
        <f t="shared" si="11"/>
        <v>106.09</v>
      </c>
      <c r="R57" s="19">
        <f t="shared" si="11"/>
        <v>109.2727</v>
      </c>
      <c r="S57" s="19">
        <f t="shared" si="11"/>
        <v>112.550881</v>
      </c>
      <c r="T57" s="19">
        <f t="shared" si="12"/>
        <v>1970.7659263099999</v>
      </c>
      <c r="U57" s="2">
        <f t="shared" si="13"/>
        <v>7.4096993197614092E-2</v>
      </c>
      <c r="X57" t="s">
        <v>37</v>
      </c>
      <c r="Y57" s="19">
        <f t="shared" si="14"/>
        <v>-1739.1304347826085</v>
      </c>
      <c r="Z57" s="19">
        <f t="shared" si="15"/>
        <v>103</v>
      </c>
      <c r="AA57" s="19">
        <f t="shared" si="15"/>
        <v>106.09</v>
      </c>
      <c r="AB57" s="19">
        <f t="shared" si="15"/>
        <v>109.2727</v>
      </c>
      <c r="AC57" s="19">
        <f t="shared" si="15"/>
        <v>112.550881</v>
      </c>
      <c r="AD57" s="19">
        <f t="shared" si="16"/>
        <v>2324.068501334762</v>
      </c>
      <c r="AE57" s="2">
        <f t="shared" si="17"/>
        <v>0.10614956995645475</v>
      </c>
    </row>
    <row r="58" spans="3:31" x14ac:dyDescent="0.25">
      <c r="C58" t="s">
        <v>38</v>
      </c>
      <c r="D58" s="19">
        <f t="shared" si="6"/>
        <v>-1785.7142857142858</v>
      </c>
      <c r="E58" s="19">
        <f t="shared" si="7"/>
        <v>103</v>
      </c>
      <c r="F58" s="19">
        <f t="shared" si="7"/>
        <v>106.60499999999999</v>
      </c>
      <c r="G58" s="19">
        <f t="shared" si="7"/>
        <v>109.80314999999999</v>
      </c>
      <c r="H58" s="19">
        <f t="shared" si="7"/>
        <v>113.09724449999999</v>
      </c>
      <c r="I58" s="19">
        <f t="shared" si="8"/>
        <v>2196.6716231742857</v>
      </c>
      <c r="J58" s="2">
        <f t="shared" si="9"/>
        <v>8.8789790396179402E-2</v>
      </c>
      <c r="N58" t="s">
        <v>38</v>
      </c>
      <c r="O58" s="19">
        <f t="shared" si="10"/>
        <v>-1785.7142857142858</v>
      </c>
      <c r="P58" s="19">
        <f t="shared" si="11"/>
        <v>103</v>
      </c>
      <c r="Q58" s="19">
        <f t="shared" si="11"/>
        <v>106.60499999999999</v>
      </c>
      <c r="R58" s="19">
        <f t="shared" si="11"/>
        <v>109.80314999999999</v>
      </c>
      <c r="S58" s="19">
        <f t="shared" si="11"/>
        <v>113.09724449999999</v>
      </c>
      <c r="T58" s="19">
        <f t="shared" si="12"/>
        <v>2026.1649460153278</v>
      </c>
      <c r="U58" s="2">
        <f t="shared" si="13"/>
        <v>7.3216970794385938E-2</v>
      </c>
      <c r="X58" t="s">
        <v>38</v>
      </c>
      <c r="Y58" s="19">
        <f t="shared" si="14"/>
        <v>-1785.7142857142858</v>
      </c>
      <c r="Z58" s="19">
        <f t="shared" si="15"/>
        <v>103</v>
      </c>
      <c r="AA58" s="19">
        <f t="shared" si="15"/>
        <v>106.60499999999999</v>
      </c>
      <c r="AB58" s="19">
        <f t="shared" si="15"/>
        <v>109.80314999999999</v>
      </c>
      <c r="AC58" s="19">
        <f t="shared" si="15"/>
        <v>113.09724449999999</v>
      </c>
      <c r="AD58" s="19">
        <f t="shared" si="16"/>
        <v>2400.6109821291175</v>
      </c>
      <c r="AE58" s="2">
        <f t="shared" si="17"/>
        <v>0.10626133895837042</v>
      </c>
    </row>
    <row r="59" spans="3:31" x14ac:dyDescent="0.25">
      <c r="C59" t="s">
        <v>8</v>
      </c>
      <c r="D59" s="19">
        <f t="shared" si="6"/>
        <v>-1818.1818181818182</v>
      </c>
      <c r="E59" s="19">
        <f t="shared" si="7"/>
        <v>102</v>
      </c>
      <c r="F59" s="19">
        <f t="shared" si="7"/>
        <v>104.04</v>
      </c>
      <c r="G59" s="19">
        <f t="shared" si="7"/>
        <v>106.64099999999999</v>
      </c>
      <c r="H59" s="19">
        <f t="shared" si="7"/>
        <v>109.30702499999998</v>
      </c>
      <c r="I59" s="19">
        <f t="shared" si="8"/>
        <v>2149.1251665340901</v>
      </c>
      <c r="J59" s="2">
        <f t="shared" si="9"/>
        <v>7.9091477217566597E-2</v>
      </c>
      <c r="N59" t="s">
        <v>8</v>
      </c>
      <c r="O59" s="19">
        <f t="shared" si="10"/>
        <v>-1818.1818181818182</v>
      </c>
      <c r="P59" s="19">
        <f t="shared" si="11"/>
        <v>102</v>
      </c>
      <c r="Q59" s="19">
        <f t="shared" si="11"/>
        <v>104.04</v>
      </c>
      <c r="R59" s="19">
        <f t="shared" si="11"/>
        <v>106.64099999999999</v>
      </c>
      <c r="S59" s="19">
        <f t="shared" si="11"/>
        <v>109.30702499999998</v>
      </c>
      <c r="T59" s="19">
        <f t="shared" si="12"/>
        <v>1979.3680443749995</v>
      </c>
      <c r="U59" s="2">
        <f t="shared" si="13"/>
        <v>6.3335714365153173E-2</v>
      </c>
      <c r="X59" t="s">
        <v>8</v>
      </c>
      <c r="Y59" s="19">
        <f t="shared" si="14"/>
        <v>-1818.1818181818182</v>
      </c>
      <c r="Z59" s="19">
        <f t="shared" si="15"/>
        <v>102</v>
      </c>
      <c r="AA59" s="19">
        <f t="shared" si="15"/>
        <v>104.04</v>
      </c>
      <c r="AB59" s="19">
        <f t="shared" si="15"/>
        <v>106.64099999999999</v>
      </c>
      <c r="AC59" s="19">
        <f t="shared" si="15"/>
        <v>109.30702499999998</v>
      </c>
      <c r="AD59" s="19">
        <f t="shared" si="16"/>
        <v>2352.8337131249991</v>
      </c>
      <c r="AE59" s="2">
        <f t="shared" si="17"/>
        <v>9.6802753015140519E-2</v>
      </c>
    </row>
    <row r="60" spans="3:31" x14ac:dyDescent="0.25">
      <c r="C60" t="s">
        <v>39</v>
      </c>
      <c r="D60" s="19">
        <f t="shared" si="6"/>
        <v>-2500</v>
      </c>
      <c r="E60" s="19">
        <f t="shared" si="7"/>
        <v>105</v>
      </c>
      <c r="F60" s="19">
        <f t="shared" si="7"/>
        <v>110.25</v>
      </c>
      <c r="G60" s="19">
        <f t="shared" si="7"/>
        <v>114.66000000000001</v>
      </c>
      <c r="H60" s="19">
        <f t="shared" si="7"/>
        <v>119.24640000000001</v>
      </c>
      <c r="I60" s="19">
        <f t="shared" si="8"/>
        <v>3208.9206239999999</v>
      </c>
      <c r="J60" s="2">
        <f t="shared" si="9"/>
        <v>8.5029827998080343E-2</v>
      </c>
      <c r="N60" t="s">
        <v>39</v>
      </c>
      <c r="O60" s="19">
        <f t="shared" si="10"/>
        <v>-2500</v>
      </c>
      <c r="P60" s="19">
        <f t="shared" si="11"/>
        <v>105</v>
      </c>
      <c r="Q60" s="19">
        <f t="shared" si="11"/>
        <v>110.25</v>
      </c>
      <c r="R60" s="19">
        <f t="shared" si="11"/>
        <v>114.66000000000001</v>
      </c>
      <c r="S60" s="19">
        <f t="shared" si="11"/>
        <v>119.24640000000001</v>
      </c>
      <c r="T60" s="19">
        <f t="shared" si="12"/>
        <v>2866.0872239999999</v>
      </c>
      <c r="U60" s="2">
        <f t="shared" si="13"/>
        <v>6.2709568578262154E-2</v>
      </c>
      <c r="X60" t="s">
        <v>39</v>
      </c>
      <c r="Y60" s="19">
        <f t="shared" si="14"/>
        <v>-2500</v>
      </c>
      <c r="Z60" s="19">
        <f t="shared" si="15"/>
        <v>105</v>
      </c>
      <c r="AA60" s="19">
        <f t="shared" si="15"/>
        <v>110.25</v>
      </c>
      <c r="AB60" s="19">
        <f t="shared" si="15"/>
        <v>114.66000000000001</v>
      </c>
      <c r="AC60" s="19">
        <f t="shared" si="15"/>
        <v>119.24640000000001</v>
      </c>
      <c r="AD60" s="19">
        <f t="shared" si="16"/>
        <v>3649.7064239999995</v>
      </c>
      <c r="AE60" s="2">
        <f t="shared" si="17"/>
        <v>0.11118215477540327</v>
      </c>
    </row>
    <row r="61" spans="3:31" x14ac:dyDescent="0.25">
      <c r="C61" t="s">
        <v>40</v>
      </c>
      <c r="D61" s="19">
        <f t="shared" si="6"/>
        <v>-1739.1304347826085</v>
      </c>
      <c r="E61" s="19">
        <f t="shared" si="7"/>
        <v>102.49999999999999</v>
      </c>
      <c r="F61" s="19">
        <f t="shared" si="7"/>
        <v>105.06249999999997</v>
      </c>
      <c r="G61" s="19">
        <f t="shared" si="7"/>
        <v>107.68906249999996</v>
      </c>
      <c r="H61" s="19">
        <f t="shared" si="7"/>
        <v>110.38128906249996</v>
      </c>
      <c r="I61" s="19">
        <f t="shared" si="8"/>
        <v>2080.8072784901483</v>
      </c>
      <c r="J61" s="2">
        <f t="shared" si="9"/>
        <v>8.3937499999693133E-2</v>
      </c>
      <c r="N61" t="s">
        <v>40</v>
      </c>
      <c r="O61" s="19">
        <f t="shared" si="10"/>
        <v>-1739.1304347826085</v>
      </c>
      <c r="P61" s="19">
        <f t="shared" si="11"/>
        <v>102.49999999999999</v>
      </c>
      <c r="Q61" s="19">
        <f t="shared" si="11"/>
        <v>105.06249999999997</v>
      </c>
      <c r="R61" s="19">
        <f t="shared" si="11"/>
        <v>107.68906249999996</v>
      </c>
      <c r="S61" s="19">
        <f t="shared" si="11"/>
        <v>110.38128906249996</v>
      </c>
      <c r="T61" s="19">
        <f t="shared" si="12"/>
        <v>1923.3939619140615</v>
      </c>
      <c r="U61" s="2">
        <f t="shared" si="13"/>
        <v>6.8882930123839392E-2</v>
      </c>
      <c r="X61" t="s">
        <v>40</v>
      </c>
      <c r="Y61" s="19">
        <f t="shared" si="14"/>
        <v>-1739.1304347826085</v>
      </c>
      <c r="Z61" s="19">
        <f t="shared" si="15"/>
        <v>102.49999999999999</v>
      </c>
      <c r="AA61" s="19">
        <f t="shared" si="15"/>
        <v>105.06249999999997</v>
      </c>
      <c r="AB61" s="19">
        <f t="shared" si="15"/>
        <v>107.68906249999996</v>
      </c>
      <c r="AC61" s="19">
        <f t="shared" si="15"/>
        <v>110.38128906249996</v>
      </c>
      <c r="AD61" s="19">
        <f t="shared" si="16"/>
        <v>2268.2040839378706</v>
      </c>
      <c r="AE61" s="2">
        <f t="shared" si="17"/>
        <v>0.10077991184982804</v>
      </c>
    </row>
    <row r="62" spans="3:31" x14ac:dyDescent="0.25">
      <c r="C62" t="s">
        <v>41</v>
      </c>
      <c r="D62" s="19">
        <f t="shared" si="6"/>
        <v>-1666.6666666666667</v>
      </c>
      <c r="E62" s="19">
        <f t="shared" si="7"/>
        <v>92.5</v>
      </c>
      <c r="F62" s="19">
        <f t="shared" si="7"/>
        <v>86.949999999999989</v>
      </c>
      <c r="G62" s="19">
        <f t="shared" si="7"/>
        <v>82.602499999999992</v>
      </c>
      <c r="H62" s="19">
        <f t="shared" si="7"/>
        <v>79.298399999999987</v>
      </c>
      <c r="I62" s="19">
        <f t="shared" si="8"/>
        <v>1358.9102479999997</v>
      </c>
      <c r="J62" s="2">
        <f t="shared" si="9"/>
        <v>4.462209906348269E-3</v>
      </c>
      <c r="N62" t="s">
        <v>41</v>
      </c>
      <c r="O62" s="19">
        <f t="shared" si="10"/>
        <v>-1666.6666666666667</v>
      </c>
      <c r="P62" s="19">
        <f t="shared" si="11"/>
        <v>92.5</v>
      </c>
      <c r="Q62" s="19">
        <f t="shared" si="11"/>
        <v>86.949999999999989</v>
      </c>
      <c r="R62" s="19">
        <f t="shared" si="11"/>
        <v>82.602499999999992</v>
      </c>
      <c r="S62" s="19">
        <f t="shared" si="11"/>
        <v>79.298399999999987</v>
      </c>
      <c r="T62" s="19">
        <f t="shared" si="12"/>
        <v>1260.2955710769229</v>
      </c>
      <c r="U62" s="2">
        <f t="shared" si="13"/>
        <v>-8.883540601569373E-3</v>
      </c>
      <c r="X62" t="s">
        <v>41</v>
      </c>
      <c r="Y62" s="19">
        <f t="shared" si="14"/>
        <v>-1666.6666666666667</v>
      </c>
      <c r="Z62" s="19">
        <f t="shared" si="15"/>
        <v>92.5</v>
      </c>
      <c r="AA62" s="19">
        <f t="shared" si="15"/>
        <v>86.949999999999989</v>
      </c>
      <c r="AB62" s="19">
        <f t="shared" si="15"/>
        <v>82.602499999999992</v>
      </c>
      <c r="AC62" s="19">
        <f t="shared" si="15"/>
        <v>79.298399999999987</v>
      </c>
      <c r="AD62" s="19">
        <f t="shared" si="16"/>
        <v>1475.454866181818</v>
      </c>
      <c r="AE62" s="2">
        <f t="shared" si="17"/>
        <v>1.9325837165495185E-2</v>
      </c>
    </row>
    <row r="63" spans="3:31" x14ac:dyDescent="0.25">
      <c r="C63" t="s">
        <v>42</v>
      </c>
      <c r="D63" s="19">
        <f t="shared" si="6"/>
        <v>-2272.727272727273</v>
      </c>
      <c r="E63" s="19">
        <f t="shared" si="7"/>
        <v>96.557398500000005</v>
      </c>
      <c r="F63" s="19">
        <f t="shared" si="7"/>
        <v>98.786402387809872</v>
      </c>
      <c r="G63" s="19">
        <f t="shared" si="7"/>
        <v>101.4893161599252</v>
      </c>
      <c r="H63" s="19">
        <f t="shared" si="7"/>
        <v>103.97919871602234</v>
      </c>
      <c r="I63" s="19">
        <f t="shared" si="8"/>
        <v>2522.4340420070484</v>
      </c>
      <c r="J63" s="2">
        <f t="shared" si="9"/>
        <v>5.5796013218967877E-2</v>
      </c>
      <c r="N63" t="s">
        <v>42</v>
      </c>
      <c r="O63" s="19">
        <f t="shared" si="10"/>
        <v>-2272.727272727273</v>
      </c>
      <c r="P63" s="19">
        <f t="shared" si="11"/>
        <v>96.557398500000005</v>
      </c>
      <c r="Q63" s="19">
        <f t="shared" si="11"/>
        <v>98.786402387809872</v>
      </c>
      <c r="R63" s="19">
        <f t="shared" si="11"/>
        <v>101.4893161599252</v>
      </c>
      <c r="S63" s="19">
        <f t="shared" si="11"/>
        <v>103.97919871602234</v>
      </c>
      <c r="T63" s="19">
        <f t="shared" si="12"/>
        <v>2275.8907194244534</v>
      </c>
      <c r="U63" s="2">
        <f t="shared" si="13"/>
        <v>3.6105029242837761E-2</v>
      </c>
      <c r="X63" t="s">
        <v>42</v>
      </c>
      <c r="Y63" s="19">
        <f t="shared" si="14"/>
        <v>-2272.727272727273</v>
      </c>
      <c r="Z63" s="19">
        <f t="shared" si="15"/>
        <v>96.557398500000005</v>
      </c>
      <c r="AA63" s="19">
        <f t="shared" si="15"/>
        <v>98.786402387809872</v>
      </c>
      <c r="AB63" s="19">
        <f t="shared" si="15"/>
        <v>101.4893161599252</v>
      </c>
      <c r="AC63" s="19">
        <f t="shared" si="15"/>
        <v>103.97919871602234</v>
      </c>
      <c r="AD63" s="19">
        <f t="shared" si="16"/>
        <v>2832.193601149283</v>
      </c>
      <c r="AE63" s="2">
        <f t="shared" si="17"/>
        <v>7.8548451406965647E-2</v>
      </c>
    </row>
    <row r="64" spans="3:31" x14ac:dyDescent="0.25">
      <c r="C64" t="s">
        <v>43</v>
      </c>
      <c r="D64" s="19">
        <f t="shared" si="6"/>
        <v>-2222.2222222222222</v>
      </c>
      <c r="E64" s="19">
        <f t="shared" si="7"/>
        <v>104.8104395</v>
      </c>
      <c r="F64" s="19">
        <f t="shared" si="7"/>
        <v>109.86332563378951</v>
      </c>
      <c r="G64" s="19">
        <f t="shared" si="7"/>
        <v>115.28757520062553</v>
      </c>
      <c r="H64" s="19">
        <f t="shared" si="7"/>
        <v>120.37402093851217</v>
      </c>
      <c r="I64" s="19">
        <f t="shared" si="8"/>
        <v>2913.6947180919365</v>
      </c>
      <c r="J64" s="2">
        <f t="shared" si="9"/>
        <v>9.3656017617607779E-2</v>
      </c>
      <c r="N64" t="s">
        <v>43</v>
      </c>
      <c r="O64" s="19">
        <f t="shared" si="10"/>
        <v>-2222.2222222222222</v>
      </c>
      <c r="P64" s="19">
        <f t="shared" si="11"/>
        <v>104.8104395</v>
      </c>
      <c r="Q64" s="19">
        <f t="shared" si="11"/>
        <v>109.86332563378951</v>
      </c>
      <c r="R64" s="19">
        <f t="shared" si="11"/>
        <v>115.28757520062553</v>
      </c>
      <c r="S64" s="19">
        <f t="shared" si="11"/>
        <v>120.37402093851217</v>
      </c>
      <c r="T64" s="19">
        <f t="shared" si="12"/>
        <v>2634.8722570305072</v>
      </c>
      <c r="U64" s="2">
        <f t="shared" si="13"/>
        <v>7.3793665136109521E-2</v>
      </c>
      <c r="X64" t="s">
        <v>43</v>
      </c>
      <c r="Y64" s="19">
        <f t="shared" si="14"/>
        <v>-2222.2222222222222</v>
      </c>
      <c r="Z64" s="19">
        <f t="shared" si="15"/>
        <v>104.8104395</v>
      </c>
      <c r="AA64" s="19">
        <f t="shared" si="15"/>
        <v>109.86332563378951</v>
      </c>
      <c r="AB64" s="19">
        <f t="shared" si="15"/>
        <v>115.28757520062553</v>
      </c>
      <c r="AC64" s="19">
        <f t="shared" si="15"/>
        <v>120.37402093851217</v>
      </c>
      <c r="AD64" s="19">
        <f t="shared" si="16"/>
        <v>3262.222794418723</v>
      </c>
      <c r="AE64" s="2">
        <f t="shared" si="17"/>
        <v>0.1165382460391946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B40F5-9E40-42BD-82D0-82C6E8E54FA5}">
  <sheetPr>
    <tabColor theme="0" tint="-0.249977111117893"/>
    <pageSetUpPr autoPageBreaks="0"/>
  </sheetPr>
  <dimension ref="A1:G41"/>
  <sheetViews>
    <sheetView showGridLines="0" zoomScale="55" zoomScaleNormal="55" workbookViewId="0"/>
  </sheetViews>
  <sheetFormatPr defaultColWidth="9.28515625" defaultRowHeight="15" x14ac:dyDescent="0.25"/>
  <cols>
    <col min="1" max="1" width="17.7109375" style="192" bestFit="1" customWidth="1"/>
    <col min="2" max="2" width="26" style="192" bestFit="1" customWidth="1"/>
    <col min="3" max="3" width="53.28515625" style="192" bestFit="1" customWidth="1"/>
    <col min="4" max="4" width="155.7109375" style="192" customWidth="1"/>
    <col min="5" max="5" width="3.7109375" customWidth="1"/>
    <col min="6" max="6" width="24.28515625" style="192" bestFit="1" customWidth="1"/>
    <col min="7" max="7" width="100.7109375" style="192" customWidth="1"/>
    <col min="8" max="8" width="3.7109375" style="192" customWidth="1"/>
    <col min="9" max="16384" width="9.28515625" style="192"/>
  </cols>
  <sheetData>
    <row r="1" spans="1:7" customFormat="1" x14ac:dyDescent="0.25"/>
    <row r="2" spans="1:7" x14ac:dyDescent="0.25">
      <c r="A2" s="191" t="s">
        <v>322</v>
      </c>
      <c r="F2" s="191" t="s">
        <v>323</v>
      </c>
    </row>
    <row r="4" spans="1:7" ht="30" customHeight="1" x14ac:dyDescent="0.25">
      <c r="A4" s="193" t="s">
        <v>324</v>
      </c>
      <c r="B4" s="194" t="s">
        <v>325</v>
      </c>
      <c r="C4" s="195" t="s">
        <v>326</v>
      </c>
      <c r="D4" s="196" t="s">
        <v>327</v>
      </c>
      <c r="F4" s="193" t="s">
        <v>328</v>
      </c>
      <c r="G4" s="196" t="s">
        <v>327</v>
      </c>
    </row>
    <row r="5" spans="1:7" ht="80.099999999999994" customHeight="1" x14ac:dyDescent="0.25">
      <c r="A5" s="197" t="s">
        <v>7</v>
      </c>
      <c r="B5" s="197" t="s">
        <v>32</v>
      </c>
      <c r="C5" s="198" t="str">
        <f>_xlfn.CONCAT(A5, ": ",B5)</f>
        <v>Residential: Apartment</v>
      </c>
      <c r="D5" s="199" t="s">
        <v>329</v>
      </c>
      <c r="F5" s="200" t="s">
        <v>330</v>
      </c>
      <c r="G5" s="201" t="s">
        <v>331</v>
      </c>
    </row>
    <row r="6" spans="1:7" ht="80.099999999999994" customHeight="1" x14ac:dyDescent="0.25">
      <c r="A6" s="197" t="s">
        <v>7</v>
      </c>
      <c r="B6" s="197" t="s">
        <v>103</v>
      </c>
      <c r="C6" s="198" t="str">
        <f t="shared" ref="C6:C7" si="0">_xlfn.CONCAT(A6, ": ",B6)</f>
        <v>Residential: Manufactured Housing</v>
      </c>
      <c r="D6" s="199" t="s">
        <v>332</v>
      </c>
      <c r="F6" s="202" t="s">
        <v>333</v>
      </c>
      <c r="G6" s="203" t="s">
        <v>334</v>
      </c>
    </row>
    <row r="7" spans="1:7" ht="80.099999999999994" customHeight="1" x14ac:dyDescent="0.25">
      <c r="A7" s="197" t="s">
        <v>7</v>
      </c>
      <c r="B7" s="197" t="s">
        <v>102</v>
      </c>
      <c r="C7" s="198" t="str">
        <f t="shared" si="0"/>
        <v>Residential: Single Family Rental</v>
      </c>
      <c r="D7" s="199" t="s">
        <v>335</v>
      </c>
      <c r="F7" s="200" t="s">
        <v>336</v>
      </c>
      <c r="G7" s="201" t="s">
        <v>337</v>
      </c>
    </row>
    <row r="8" spans="1:7" ht="80.099999999999994" customHeight="1" x14ac:dyDescent="0.25">
      <c r="A8" s="197" t="s">
        <v>7</v>
      </c>
      <c r="B8" s="197" t="s">
        <v>37</v>
      </c>
      <c r="C8" s="198" t="str">
        <f>_xlfn.CONCAT(A8, ": ",B8)</f>
        <v>Residential: Student Housing</v>
      </c>
      <c r="D8" s="199" t="s">
        <v>338</v>
      </c>
      <c r="F8" s="202" t="s">
        <v>339</v>
      </c>
      <c r="G8" s="203" t="s">
        <v>340</v>
      </c>
    </row>
    <row r="9" spans="1:7" ht="80.099999999999994" customHeight="1" x14ac:dyDescent="0.25">
      <c r="A9" s="204" t="s">
        <v>95</v>
      </c>
      <c r="B9" s="204" t="s">
        <v>341</v>
      </c>
      <c r="C9" s="205" t="str">
        <f t="shared" ref="C9:C35" si="1">_xlfn.CONCAT(A9, ": ",B9)</f>
        <v>Hotel: Full Service</v>
      </c>
      <c r="D9" s="206" t="s">
        <v>342</v>
      </c>
      <c r="F9" s="207" t="s">
        <v>343</v>
      </c>
      <c r="G9" s="208" t="s">
        <v>344</v>
      </c>
    </row>
    <row r="10" spans="1:7" ht="80.099999999999994" customHeight="1" x14ac:dyDescent="0.25">
      <c r="A10" s="204" t="s">
        <v>95</v>
      </c>
      <c r="B10" s="204" t="s">
        <v>345</v>
      </c>
      <c r="C10" s="205" t="str">
        <f t="shared" si="1"/>
        <v>Hotel: Limited Service</v>
      </c>
      <c r="D10" s="206" t="s">
        <v>346</v>
      </c>
      <c r="F10" s="202" t="s">
        <v>347</v>
      </c>
      <c r="G10" s="203" t="s">
        <v>348</v>
      </c>
    </row>
    <row r="11" spans="1:7" ht="80.099999999999994" customHeight="1" x14ac:dyDescent="0.25">
      <c r="A11" s="197" t="s">
        <v>6</v>
      </c>
      <c r="B11" s="197" t="s">
        <v>349</v>
      </c>
      <c r="C11" s="198" t="str">
        <f t="shared" si="1"/>
        <v>Industrial: Flex</v>
      </c>
      <c r="D11" s="199" t="s">
        <v>350</v>
      </c>
      <c r="F11" s="200" t="s">
        <v>50</v>
      </c>
      <c r="G11" s="201" t="s">
        <v>351</v>
      </c>
    </row>
    <row r="12" spans="1:7" ht="80.099999999999994" customHeight="1" x14ac:dyDescent="0.25">
      <c r="A12" s="197" t="s">
        <v>6</v>
      </c>
      <c r="B12" s="197" t="s">
        <v>35</v>
      </c>
      <c r="C12" s="198" t="str">
        <f t="shared" si="1"/>
        <v>Industrial: Life Science</v>
      </c>
      <c r="D12" s="199" t="s">
        <v>352</v>
      </c>
    </row>
    <row r="13" spans="1:7" ht="80.099999999999994" customHeight="1" x14ac:dyDescent="0.25">
      <c r="A13" s="197" t="s">
        <v>6</v>
      </c>
      <c r="B13" s="197" t="s">
        <v>110</v>
      </c>
      <c r="C13" s="198" t="str">
        <f t="shared" si="1"/>
        <v>Industrial: Manufacturing</v>
      </c>
      <c r="D13" s="199" t="s">
        <v>353</v>
      </c>
    </row>
    <row r="14" spans="1:7" ht="80.099999999999994" customHeight="1" x14ac:dyDescent="0.25">
      <c r="A14" s="197" t="s">
        <v>6</v>
      </c>
      <c r="B14" s="197" t="s">
        <v>354</v>
      </c>
      <c r="C14" s="198" t="str">
        <f t="shared" si="1"/>
        <v>Industrial: Specialized</v>
      </c>
      <c r="D14" s="199" t="s">
        <v>355</v>
      </c>
    </row>
    <row r="15" spans="1:7" ht="80.099999999999994" customHeight="1" x14ac:dyDescent="0.25">
      <c r="A15" s="197" t="s">
        <v>6</v>
      </c>
      <c r="B15" s="197" t="s">
        <v>356</v>
      </c>
      <c r="C15" s="198" t="str">
        <f t="shared" si="1"/>
        <v>Industrial: Warehouse</v>
      </c>
      <c r="D15" s="199" t="s">
        <v>357</v>
      </c>
    </row>
    <row r="16" spans="1:7" ht="80.099999999999994" customHeight="1" x14ac:dyDescent="0.25">
      <c r="A16" s="204" t="s">
        <v>41</v>
      </c>
      <c r="B16" s="204" t="s">
        <v>358</v>
      </c>
      <c r="C16" s="205" t="str">
        <f t="shared" si="1"/>
        <v>Office: Central Business District</v>
      </c>
      <c r="D16" s="206" t="s">
        <v>359</v>
      </c>
    </row>
    <row r="17" spans="1:4" ht="80.099999999999994" customHeight="1" x14ac:dyDescent="0.25">
      <c r="A17" s="204" t="s">
        <v>41</v>
      </c>
      <c r="B17" s="204" t="s">
        <v>34</v>
      </c>
      <c r="C17" s="205" t="str">
        <f t="shared" si="1"/>
        <v>Office: Medical Office</v>
      </c>
      <c r="D17" s="206" t="s">
        <v>360</v>
      </c>
    </row>
    <row r="18" spans="1:4" ht="80.099999999999994" customHeight="1" x14ac:dyDescent="0.25">
      <c r="A18" s="204" t="s">
        <v>41</v>
      </c>
      <c r="B18" s="204" t="s">
        <v>361</v>
      </c>
      <c r="C18" s="205" t="str">
        <f t="shared" si="1"/>
        <v>Office: Secondary Business District</v>
      </c>
      <c r="D18" s="206" t="s">
        <v>362</v>
      </c>
    </row>
    <row r="19" spans="1:4" ht="80.099999999999994" customHeight="1" x14ac:dyDescent="0.25">
      <c r="A19" s="204" t="s">
        <v>41</v>
      </c>
      <c r="B19" s="204" t="s">
        <v>363</v>
      </c>
      <c r="C19" s="205" t="str">
        <f t="shared" si="1"/>
        <v>Office: Suburban</v>
      </c>
      <c r="D19" s="206" t="s">
        <v>364</v>
      </c>
    </row>
    <row r="20" spans="1:4" ht="80.099999999999994" customHeight="1" x14ac:dyDescent="0.25">
      <c r="A20" s="204" t="s">
        <v>41</v>
      </c>
      <c r="B20" s="204" t="s">
        <v>365</v>
      </c>
      <c r="C20" s="205" t="str">
        <f t="shared" si="1"/>
        <v>Office: Urban</v>
      </c>
      <c r="D20" s="206" t="s">
        <v>366</v>
      </c>
    </row>
    <row r="21" spans="1:4" ht="80.099999999999994" customHeight="1" x14ac:dyDescent="0.25">
      <c r="A21" s="204" t="s">
        <v>41</v>
      </c>
      <c r="B21" s="204" t="s">
        <v>35</v>
      </c>
      <c r="C21" s="205" t="str">
        <f t="shared" si="1"/>
        <v>Office: Life Science</v>
      </c>
      <c r="D21" s="206" t="s">
        <v>367</v>
      </c>
    </row>
    <row r="22" spans="1:4" ht="80.099999999999994" customHeight="1" x14ac:dyDescent="0.25">
      <c r="A22" s="197" t="s">
        <v>8</v>
      </c>
      <c r="B22" s="197" t="s">
        <v>249</v>
      </c>
      <c r="C22" s="198" t="str">
        <f t="shared" si="1"/>
        <v>Retail: Mall</v>
      </c>
      <c r="D22" s="199" t="s">
        <v>368</v>
      </c>
    </row>
    <row r="23" spans="1:4" ht="80.099999999999994" customHeight="1" x14ac:dyDescent="0.25">
      <c r="A23" s="197" t="s">
        <v>8</v>
      </c>
      <c r="B23" s="197" t="s">
        <v>369</v>
      </c>
      <c r="C23" s="198" t="str">
        <f t="shared" si="1"/>
        <v>Retail: Street</v>
      </c>
      <c r="D23" s="199" t="s">
        <v>370</v>
      </c>
    </row>
    <row r="24" spans="1:4" ht="80.099999999999994" customHeight="1" x14ac:dyDescent="0.25">
      <c r="A24" s="197" t="s">
        <v>8</v>
      </c>
      <c r="B24" s="197" t="s">
        <v>371</v>
      </c>
      <c r="C24" s="198" t="str">
        <f t="shared" si="1"/>
        <v>Retail: Strip</v>
      </c>
      <c r="D24" s="199" t="s">
        <v>372</v>
      </c>
    </row>
    <row r="25" spans="1:4" ht="80.099999999999994" customHeight="1" x14ac:dyDescent="0.25">
      <c r="A25" s="204" t="s">
        <v>50</v>
      </c>
      <c r="B25" s="204" t="s">
        <v>9</v>
      </c>
      <c r="C25" s="205" t="str">
        <f t="shared" si="1"/>
        <v>Other: Data Center</v>
      </c>
      <c r="D25" s="206" t="s">
        <v>373</v>
      </c>
    </row>
    <row r="26" spans="1:4" ht="80.099999999999994" customHeight="1" x14ac:dyDescent="0.25">
      <c r="A26" s="204" t="s">
        <v>50</v>
      </c>
      <c r="B26" s="204" t="s">
        <v>374</v>
      </c>
      <c r="C26" s="205" t="str">
        <f t="shared" si="1"/>
        <v>Other: Entertainment</v>
      </c>
      <c r="D26" s="206" t="s">
        <v>375</v>
      </c>
    </row>
    <row r="27" spans="1:4" ht="80.099999999999994" customHeight="1" x14ac:dyDescent="0.25">
      <c r="A27" s="204" t="s">
        <v>50</v>
      </c>
      <c r="B27" s="204" t="s">
        <v>376</v>
      </c>
      <c r="C27" s="205" t="str">
        <f t="shared" si="1"/>
        <v>Other: Operating Land</v>
      </c>
      <c r="D27" s="206" t="s">
        <v>377</v>
      </c>
    </row>
    <row r="28" spans="1:4" ht="80.099999999999994" customHeight="1" x14ac:dyDescent="0.25">
      <c r="A28" s="204" t="s">
        <v>50</v>
      </c>
      <c r="B28" s="204" t="s">
        <v>50</v>
      </c>
      <c r="C28" s="205" t="str">
        <f t="shared" si="1"/>
        <v>Other: Other</v>
      </c>
      <c r="D28" s="206" t="s">
        <v>378</v>
      </c>
    </row>
    <row r="29" spans="1:4" ht="80.099999999999994" customHeight="1" x14ac:dyDescent="0.25">
      <c r="A29" s="204" t="s">
        <v>50</v>
      </c>
      <c r="B29" s="204" t="s">
        <v>132</v>
      </c>
      <c r="C29" s="205" t="str">
        <f t="shared" si="1"/>
        <v>Other: Parking</v>
      </c>
      <c r="D29" s="206" t="s">
        <v>379</v>
      </c>
    </row>
    <row r="30" spans="1:4" ht="80.099999999999994" customHeight="1" x14ac:dyDescent="0.25">
      <c r="A30" s="197" t="s">
        <v>113</v>
      </c>
      <c r="B30" s="197" t="s">
        <v>113</v>
      </c>
      <c r="C30" s="198" t="str">
        <f t="shared" si="1"/>
        <v>Land: Land</v>
      </c>
      <c r="D30" s="199" t="s">
        <v>380</v>
      </c>
    </row>
    <row r="31" spans="1:4" ht="80.099999999999994" customHeight="1" x14ac:dyDescent="0.25">
      <c r="A31" s="209" t="s">
        <v>101</v>
      </c>
      <c r="B31" s="209" t="s">
        <v>101</v>
      </c>
      <c r="C31" s="205" t="str">
        <f t="shared" si="1"/>
        <v>Self Storage: Self Storage</v>
      </c>
      <c r="D31" s="209" t="s">
        <v>381</v>
      </c>
    </row>
    <row r="32" spans="1:4" ht="80.099999999999994" customHeight="1" x14ac:dyDescent="0.25">
      <c r="A32" s="207" t="s">
        <v>382</v>
      </c>
      <c r="B32" s="207" t="s">
        <v>383</v>
      </c>
      <c r="C32" s="198" t="str">
        <f t="shared" si="1"/>
        <v>Seniors Housing: Assisted Living</v>
      </c>
      <c r="D32" s="208" t="s">
        <v>384</v>
      </c>
    </row>
    <row r="33" spans="1:4" ht="80.099999999999994" customHeight="1" x14ac:dyDescent="0.25">
      <c r="A33" s="207" t="s">
        <v>382</v>
      </c>
      <c r="B33" s="197" t="s">
        <v>385</v>
      </c>
      <c r="C33" s="198" t="str">
        <f t="shared" si="1"/>
        <v>Seniors Housing: Continuing Care Retirement Community</v>
      </c>
      <c r="D33" s="199" t="s">
        <v>386</v>
      </c>
    </row>
    <row r="34" spans="1:4" ht="80.099999999999994" customHeight="1" x14ac:dyDescent="0.25">
      <c r="A34" s="207" t="s">
        <v>382</v>
      </c>
      <c r="B34" s="197" t="s">
        <v>387</v>
      </c>
      <c r="C34" s="198" t="str">
        <f t="shared" si="1"/>
        <v>Seniors Housing: Independent Living</v>
      </c>
      <c r="D34" s="199" t="s">
        <v>388</v>
      </c>
    </row>
    <row r="35" spans="1:4" ht="80.099999999999994" customHeight="1" x14ac:dyDescent="0.25">
      <c r="A35" s="207" t="s">
        <v>382</v>
      </c>
      <c r="B35" s="207" t="s">
        <v>252</v>
      </c>
      <c r="C35" s="198" t="str">
        <f t="shared" si="1"/>
        <v>Seniors Housing: Skilled Nursing</v>
      </c>
      <c r="D35" s="208" t="s">
        <v>389</v>
      </c>
    </row>
    <row r="39" spans="1:4" x14ac:dyDescent="0.25">
      <c r="A39" s="210"/>
      <c r="B39" s="210"/>
      <c r="C39" s="210"/>
      <c r="D39" s="210"/>
    </row>
    <row r="40" spans="1:4" x14ac:dyDescent="0.25">
      <c r="A40" s="210"/>
      <c r="B40" s="210"/>
      <c r="C40" s="210"/>
      <c r="D40" s="210"/>
    </row>
    <row r="41" spans="1:4" x14ac:dyDescent="0.25">
      <c r="A41" s="2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E9F2-8CC2-40D8-B4C0-3B7054DA6F4D}">
  <sheetPr>
    <tabColor theme="8" tint="0.79998168889431442"/>
  </sheetPr>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28CAF-041F-4C8F-8615-5F2C5D32E1A7}">
  <sheetPr>
    <tabColor theme="8" tint="0.79998168889431442"/>
  </sheetPr>
  <dimension ref="B4:H24"/>
  <sheetViews>
    <sheetView workbookViewId="0"/>
  </sheetViews>
  <sheetFormatPr defaultRowHeight="15" x14ac:dyDescent="0.25"/>
  <cols>
    <col min="2" max="2" width="23.28515625" bestFit="1" customWidth="1"/>
    <col min="3" max="4" width="9.5703125" bestFit="1" customWidth="1"/>
    <col min="6" max="6" width="23.28515625" bestFit="1" customWidth="1"/>
  </cols>
  <sheetData>
    <row r="4" spans="2:8" x14ac:dyDescent="0.25">
      <c r="B4" s="163" t="s">
        <v>300</v>
      </c>
      <c r="F4" s="163" t="s">
        <v>301</v>
      </c>
    </row>
    <row r="5" spans="2:8" x14ac:dyDescent="0.25">
      <c r="B5" t="s">
        <v>23</v>
      </c>
      <c r="C5" s="32">
        <v>45706</v>
      </c>
      <c r="D5" s="32">
        <v>45565</v>
      </c>
      <c r="F5" t="s">
        <v>23</v>
      </c>
      <c r="G5" s="32">
        <v>45706</v>
      </c>
      <c r="H5" s="32">
        <v>45565</v>
      </c>
    </row>
    <row r="6" spans="2:8" x14ac:dyDescent="0.25">
      <c r="B6" t="s">
        <v>56</v>
      </c>
      <c r="C6" s="1">
        <v>5.3573502294713027E-2</v>
      </c>
      <c r="D6" s="1">
        <v>6.3148060461233779E-2</v>
      </c>
      <c r="F6" t="s">
        <v>56</v>
      </c>
      <c r="G6" s="1">
        <v>4.74335513480168E-2</v>
      </c>
      <c r="H6" s="1">
        <v>5.9787819949979067E-2</v>
      </c>
    </row>
    <row r="7" spans="2:8" x14ac:dyDescent="0.25">
      <c r="B7" t="s">
        <v>57</v>
      </c>
      <c r="C7" s="1">
        <v>9.7209538731335865E-2</v>
      </c>
      <c r="D7" s="1">
        <v>7.0274840744154465E-2</v>
      </c>
      <c r="F7" t="s">
        <v>57</v>
      </c>
      <c r="G7" s="1">
        <v>9.9219976315518779E-2</v>
      </c>
      <c r="H7" s="1">
        <v>6.9225880561419248E-2</v>
      </c>
    </row>
    <row r="8" spans="2:8" x14ac:dyDescent="0.25">
      <c r="B8" t="s">
        <v>58</v>
      </c>
      <c r="C8" s="1">
        <v>-3.4763018055503636E-2</v>
      </c>
      <c r="D8" s="1">
        <v>-4.1946553883930426E-2</v>
      </c>
      <c r="F8" t="s">
        <v>58</v>
      </c>
      <c r="G8" s="1">
        <v>-7.144669768570093E-2</v>
      </c>
      <c r="H8" s="1">
        <v>-8.0459917043827392E-2</v>
      </c>
    </row>
    <row r="9" spans="2:8" x14ac:dyDescent="0.25">
      <c r="B9" t="s">
        <v>59</v>
      </c>
      <c r="C9" s="1">
        <v>8.3698405984427016E-2</v>
      </c>
      <c r="D9" s="1">
        <v>6.1910914952381102E-2</v>
      </c>
      <c r="F9" t="s">
        <v>59</v>
      </c>
      <c r="G9" s="1">
        <v>8.0282422021602615E-2</v>
      </c>
      <c r="H9" s="1">
        <v>5.4740228549098595E-2</v>
      </c>
    </row>
    <row r="10" spans="2:8" x14ac:dyDescent="0.25">
      <c r="B10" t="s">
        <v>52</v>
      </c>
      <c r="C10" s="1">
        <v>5.4422197171760001E-2</v>
      </c>
      <c r="D10" s="1">
        <v>6.0679930361688506E-2</v>
      </c>
      <c r="F10" t="s">
        <v>52</v>
      </c>
      <c r="G10" s="1">
        <v>4.456218581583038E-2</v>
      </c>
      <c r="H10" s="1">
        <v>5.5618251522417853E-2</v>
      </c>
    </row>
    <row r="11" spans="2:8" x14ac:dyDescent="0.25">
      <c r="B11" t="s">
        <v>53</v>
      </c>
      <c r="C11" s="1">
        <v>9.9052569708209193E-2</v>
      </c>
      <c r="D11" s="1">
        <v>8.2003120258476336E-2</v>
      </c>
      <c r="F11" t="s">
        <v>53</v>
      </c>
      <c r="G11" s="1">
        <v>9.9188280571021567E-2</v>
      </c>
      <c r="H11" s="1">
        <v>8.0031595796040841E-2</v>
      </c>
    </row>
    <row r="12" spans="2:8" x14ac:dyDescent="0.25">
      <c r="B12" t="s">
        <v>54</v>
      </c>
      <c r="C12" s="1">
        <v>-3.4763018055503636E-2</v>
      </c>
      <c r="D12" s="1">
        <v>-4.1823265860952086E-2</v>
      </c>
      <c r="F12" t="s">
        <v>54</v>
      </c>
      <c r="G12" s="1">
        <v>-8.7200301181634868E-2</v>
      </c>
      <c r="H12" s="1">
        <v>-9.6952024669823333E-2</v>
      </c>
    </row>
    <row r="13" spans="2:8" x14ac:dyDescent="0.25">
      <c r="B13" t="s">
        <v>55</v>
      </c>
      <c r="C13" s="1">
        <v>8.622607714891406E-2</v>
      </c>
      <c r="D13" s="1">
        <v>6.5323118763444876E-2</v>
      </c>
      <c r="F13" t="s">
        <v>55</v>
      </c>
      <c r="G13" s="1">
        <v>9.9020704951241253E-2</v>
      </c>
      <c r="H13" s="1">
        <v>5.9949754698027824E-2</v>
      </c>
    </row>
    <row r="14" spans="2:8" x14ac:dyDescent="0.25">
      <c r="B14" t="s">
        <v>9</v>
      </c>
      <c r="C14" s="1">
        <v>9.4523081555547117E-2</v>
      </c>
      <c r="D14" s="1">
        <v>0.10233087199846858</v>
      </c>
      <c r="F14" t="s">
        <v>9</v>
      </c>
      <c r="G14" s="1">
        <v>0.12381059720590006</v>
      </c>
      <c r="H14" s="1">
        <v>0.11041507665656043</v>
      </c>
    </row>
    <row r="15" spans="2:8" x14ac:dyDescent="0.25">
      <c r="B15" t="s">
        <v>43</v>
      </c>
      <c r="C15" s="1">
        <v>7.8092108980465813E-2</v>
      </c>
      <c r="D15" s="1">
        <v>0.1119372646216743</v>
      </c>
      <c r="F15" t="s">
        <v>43</v>
      </c>
      <c r="G15" s="1">
        <v>7.065278454479014E-2</v>
      </c>
      <c r="H15" s="1">
        <v>0.11396501515825032</v>
      </c>
    </row>
    <row r="16" spans="2:8" x14ac:dyDescent="0.25">
      <c r="B16" t="s">
        <v>33</v>
      </c>
      <c r="C16" s="1">
        <v>9.4118830391867636E-2</v>
      </c>
      <c r="D16" s="1">
        <v>0.11096224777673003</v>
      </c>
      <c r="F16" t="s">
        <v>33</v>
      </c>
      <c r="G16" s="1">
        <v>9.2694249864932701E-2</v>
      </c>
      <c r="H16" s="1">
        <v>0.11500526126619877</v>
      </c>
    </row>
    <row r="17" spans="2:8" x14ac:dyDescent="0.25">
      <c r="B17" t="s">
        <v>36</v>
      </c>
      <c r="C17" s="1">
        <v>0.10734733618690617</v>
      </c>
      <c r="D17" s="1">
        <v>0.10422317375786117</v>
      </c>
      <c r="F17" t="s">
        <v>36</v>
      </c>
      <c r="G17" s="1">
        <v>0.12034205567216334</v>
      </c>
      <c r="H17" s="1">
        <v>0.11553565193517103</v>
      </c>
    </row>
    <row r="18" spans="2:8" x14ac:dyDescent="0.25">
      <c r="B18" t="s">
        <v>37</v>
      </c>
      <c r="C18" s="1">
        <v>7.7668399999963889E-2</v>
      </c>
      <c r="D18" s="1">
        <v>8.2710249999994989E-2</v>
      </c>
      <c r="F18" t="s">
        <v>37</v>
      </c>
      <c r="G18" s="1">
        <v>7.2740571428519848E-2</v>
      </c>
      <c r="H18" s="1">
        <v>7.9943214285707137E-2</v>
      </c>
    </row>
    <row r="19" spans="2:8" x14ac:dyDescent="0.25">
      <c r="B19" t="s">
        <v>38</v>
      </c>
      <c r="C19" s="1">
        <v>8.2513392133181096E-2</v>
      </c>
      <c r="D19" s="1">
        <v>8.5391580511931631E-2</v>
      </c>
      <c r="F19" t="s">
        <v>38</v>
      </c>
      <c r="G19" s="1">
        <v>7.9661988761687286E-2</v>
      </c>
      <c r="H19" s="1">
        <v>8.3773686445616627E-2</v>
      </c>
    </row>
    <row r="20" spans="2:8" x14ac:dyDescent="0.25">
      <c r="B20" t="s">
        <v>39</v>
      </c>
      <c r="C20" s="1">
        <v>6.9949919999592991E-2</v>
      </c>
      <c r="D20" s="1">
        <v>8.2231389862245097E-2</v>
      </c>
      <c r="F20" t="s">
        <v>39</v>
      </c>
      <c r="G20" s="1">
        <v>6.1200561075661852E-2</v>
      </c>
      <c r="H20" s="1">
        <v>7.8111554124756566E-2</v>
      </c>
    </row>
    <row r="21" spans="2:8" x14ac:dyDescent="0.25">
      <c r="B21" t="s">
        <v>34</v>
      </c>
      <c r="C21" s="1">
        <v>7.9285499999980136E-2</v>
      </c>
      <c r="D21" s="1">
        <v>7.4937999999911353E-2</v>
      </c>
      <c r="F21" t="s">
        <v>34</v>
      </c>
      <c r="G21" s="1">
        <v>7.505071428568591E-2</v>
      </c>
      <c r="H21" s="1">
        <v>6.8839999999873364E-2</v>
      </c>
    </row>
    <row r="22" spans="2:8" x14ac:dyDescent="0.25">
      <c r="B22" t="s">
        <v>35</v>
      </c>
      <c r="C22" s="1">
        <v>6.2982799997994166E-2</v>
      </c>
      <c r="D22" s="1">
        <v>7.7813492639329684E-2</v>
      </c>
      <c r="F22" t="s">
        <v>35</v>
      </c>
      <c r="G22" s="1">
        <v>5.1932744263400846E-2</v>
      </c>
      <c r="H22" s="1">
        <v>7.3972662384746396E-2</v>
      </c>
    </row>
    <row r="23" spans="2:8" x14ac:dyDescent="0.25">
      <c r="B23" t="s">
        <v>42</v>
      </c>
      <c r="C23" s="1">
        <v>5.6116222895908452E-2</v>
      </c>
      <c r="D23" s="1">
        <v>5.2003160280587046E-2</v>
      </c>
      <c r="F23" t="s">
        <v>42</v>
      </c>
      <c r="G23" s="1">
        <v>4.2124243333318004E-2</v>
      </c>
      <c r="H23" s="1">
        <v>3.6431119556595379E-2</v>
      </c>
    </row>
    <row r="24" spans="2:8" x14ac:dyDescent="0.25">
      <c r="B24" t="s">
        <v>18</v>
      </c>
      <c r="C24" s="1">
        <v>0.10195688801813874</v>
      </c>
      <c r="D24" s="1">
        <v>0.10987264572756827</v>
      </c>
      <c r="F24" t="s">
        <v>18</v>
      </c>
      <c r="G24" s="1">
        <v>0.10344251735751832</v>
      </c>
      <c r="H24" s="1">
        <v>0.11399686097009103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D529-7C6B-40E7-8E15-707338DED9F6}">
  <sheetPr>
    <tabColor theme="8" tint="0.79998168889431442"/>
  </sheetPr>
  <dimension ref="B1:V74"/>
  <sheetViews>
    <sheetView zoomScale="55" zoomScaleNormal="55" workbookViewId="0"/>
  </sheetViews>
  <sheetFormatPr defaultRowHeight="15" x14ac:dyDescent="0.25"/>
  <cols>
    <col min="2" max="2" width="24.28515625" customWidth="1"/>
    <col min="12" max="12" width="23.7109375" bestFit="1" customWidth="1"/>
    <col min="18" max="18" width="24.85546875" bestFit="1" customWidth="1"/>
  </cols>
  <sheetData>
    <row r="1" spans="2:22" x14ac:dyDescent="0.25">
      <c r="L1" t="s">
        <v>22</v>
      </c>
      <c r="Q1" t="s">
        <v>288</v>
      </c>
    </row>
    <row r="2" spans="2:22" x14ac:dyDescent="0.25">
      <c r="M2" s="229" t="s">
        <v>287</v>
      </c>
      <c r="N2" s="229"/>
      <c r="O2" s="229"/>
    </row>
    <row r="3" spans="2:22" x14ac:dyDescent="0.25">
      <c r="B3" s="163" t="s">
        <v>266</v>
      </c>
      <c r="L3" s="163" t="s">
        <v>286</v>
      </c>
      <c r="M3" s="13">
        <v>2025</v>
      </c>
      <c r="N3" s="13">
        <v>2026</v>
      </c>
      <c r="O3" s="13">
        <v>2027</v>
      </c>
      <c r="Q3" s="3" t="s">
        <v>158</v>
      </c>
      <c r="R3" s="3" t="s">
        <v>23</v>
      </c>
      <c r="S3" s="13" t="s">
        <v>289</v>
      </c>
      <c r="T3" s="13" t="s">
        <v>290</v>
      </c>
      <c r="U3" s="13" t="s">
        <v>291</v>
      </c>
      <c r="V3" s="13" t="s">
        <v>292</v>
      </c>
    </row>
    <row r="4" spans="2:22" x14ac:dyDescent="0.25">
      <c r="B4" t="s">
        <v>4</v>
      </c>
      <c r="C4" t="s">
        <v>247</v>
      </c>
      <c r="L4" t="s">
        <v>56</v>
      </c>
      <c r="M4" s="2">
        <v>5.7885294117647054E-3</v>
      </c>
      <c r="N4" s="2">
        <v>1.7124215686274511E-2</v>
      </c>
      <c r="O4" s="2">
        <v>2.3298431372549031E-2</v>
      </c>
      <c r="Q4" s="3">
        <v>1</v>
      </c>
      <c r="R4" s="3" t="s">
        <v>56</v>
      </c>
      <c r="S4" s="6">
        <v>4.4999999999999998E-2</v>
      </c>
      <c r="T4" s="6">
        <v>4.2000000000000003E-2</v>
      </c>
      <c r="U4" s="6">
        <v>4.5999999999999999E-2</v>
      </c>
      <c r="V4" s="6">
        <v>4.5999999999999999E-2</v>
      </c>
    </row>
    <row r="5" spans="2:22" x14ac:dyDescent="0.25">
      <c r="B5" t="s">
        <v>36</v>
      </c>
      <c r="C5" s="1">
        <v>0.10843891682201923</v>
      </c>
      <c r="L5" t="s">
        <v>57</v>
      </c>
      <c r="M5" s="2">
        <v>7.2237647058823504E-2</v>
      </c>
      <c r="N5" s="2">
        <v>6.1718431372549058E-2</v>
      </c>
      <c r="O5" s="2">
        <v>5.2720490196078502E-2</v>
      </c>
      <c r="Q5" s="3">
        <v>2</v>
      </c>
      <c r="R5" s="3" t="s">
        <v>57</v>
      </c>
      <c r="S5" s="6">
        <v>3.7999999999999999E-2</v>
      </c>
      <c r="T5" s="6">
        <v>3.6999999999999998E-2</v>
      </c>
      <c r="U5" s="6">
        <v>3.9E-2</v>
      </c>
      <c r="V5" s="6">
        <v>3.6999999999999998E-2</v>
      </c>
    </row>
    <row r="6" spans="2:22" x14ac:dyDescent="0.25">
      <c r="B6" t="s">
        <v>33</v>
      </c>
      <c r="C6" s="1">
        <v>5.5056954128825053E-2</v>
      </c>
      <c r="L6" t="s">
        <v>58</v>
      </c>
      <c r="M6" s="2">
        <v>-4.2599019607843253E-3</v>
      </c>
      <c r="N6" s="2">
        <v>-3.341372549019611E-3</v>
      </c>
      <c r="O6" s="2">
        <v>-7.6726470588235158E-3</v>
      </c>
      <c r="Q6" s="3">
        <v>3</v>
      </c>
      <c r="R6" s="3" t="s">
        <v>58</v>
      </c>
      <c r="S6" s="6">
        <v>5.6000000000000001E-2</v>
      </c>
      <c r="T6" s="6">
        <v>5.8999999999999997E-2</v>
      </c>
      <c r="U6" s="6">
        <v>5.3999999999999999E-2</v>
      </c>
      <c r="V6" s="6">
        <v>5.6000000000000001E-2</v>
      </c>
    </row>
    <row r="7" spans="2:22" x14ac:dyDescent="0.25">
      <c r="B7" t="s">
        <v>6</v>
      </c>
      <c r="C7" s="1">
        <v>5.1471489899105105E-2</v>
      </c>
      <c r="L7" t="s">
        <v>59</v>
      </c>
      <c r="M7" s="2">
        <v>3.6178039215686283E-2</v>
      </c>
      <c r="N7" s="2">
        <v>4.0351274509803928E-2</v>
      </c>
      <c r="O7" s="2">
        <v>3.5548039215686264E-2</v>
      </c>
      <c r="Q7" s="3">
        <v>4</v>
      </c>
      <c r="R7" s="3" t="s">
        <v>59</v>
      </c>
      <c r="S7" s="6">
        <v>5.5E-2</v>
      </c>
      <c r="T7" s="6">
        <v>5.3999999999999999E-2</v>
      </c>
      <c r="U7" s="6">
        <v>5.7000000000000002E-2</v>
      </c>
      <c r="V7" s="6">
        <v>5.5E-2</v>
      </c>
    </row>
    <row r="8" spans="2:22" x14ac:dyDescent="0.25">
      <c r="B8" t="s">
        <v>9</v>
      </c>
      <c r="C8" s="1">
        <v>5.0571288898885847E-2</v>
      </c>
      <c r="L8" t="s">
        <v>52</v>
      </c>
      <c r="M8" s="2">
        <v>5.7885294117647054E-3</v>
      </c>
      <c r="N8" s="2">
        <v>1.7124215686274511E-2</v>
      </c>
      <c r="O8" s="2">
        <v>2.3298431372549031E-2</v>
      </c>
      <c r="Q8" s="3">
        <v>5</v>
      </c>
      <c r="R8" s="3" t="s">
        <v>52</v>
      </c>
      <c r="S8" s="6">
        <v>4.5999999999999999E-2</v>
      </c>
      <c r="T8" s="6">
        <v>4.5999999999999999E-2</v>
      </c>
      <c r="U8" s="6">
        <v>4.4999999999999998E-2</v>
      </c>
      <c r="V8" s="6">
        <v>4.8000000000000001E-2</v>
      </c>
    </row>
    <row r="9" spans="2:22" x14ac:dyDescent="0.25">
      <c r="B9" t="s">
        <v>248</v>
      </c>
      <c r="C9" s="1">
        <v>4.1179666197644682E-2</v>
      </c>
      <c r="L9" t="s">
        <v>53</v>
      </c>
      <c r="M9" s="2">
        <v>7.2237647058823504E-2</v>
      </c>
      <c r="N9" s="2">
        <v>6.1718431372549058E-2</v>
      </c>
      <c r="O9" s="2">
        <v>5.2720490196078502E-2</v>
      </c>
      <c r="Q9" s="3">
        <v>6</v>
      </c>
      <c r="R9" s="3" t="s">
        <v>53</v>
      </c>
      <c r="S9" s="6">
        <v>0.04</v>
      </c>
      <c r="T9" s="6">
        <v>4.1000000000000002E-2</v>
      </c>
      <c r="U9" s="6">
        <v>3.7999999999999999E-2</v>
      </c>
      <c r="V9" s="6">
        <v>4.1000000000000002E-2</v>
      </c>
    </row>
    <row r="10" spans="2:22" x14ac:dyDescent="0.25">
      <c r="B10" t="s">
        <v>249</v>
      </c>
      <c r="C10" s="1">
        <v>4.1158614221619816E-2</v>
      </c>
      <c r="L10" t="s">
        <v>54</v>
      </c>
      <c r="M10" s="2">
        <v>-4.2599019607843253E-3</v>
      </c>
      <c r="N10" s="2">
        <v>-3.341372549019611E-3</v>
      </c>
      <c r="O10" s="2">
        <v>-7.6726470588235158E-3</v>
      </c>
      <c r="Q10" s="3">
        <v>7</v>
      </c>
      <c r="R10" s="3" t="s">
        <v>54</v>
      </c>
      <c r="S10" s="6">
        <v>5.6000000000000001E-2</v>
      </c>
      <c r="T10" s="6">
        <v>5.8000000000000003E-2</v>
      </c>
      <c r="U10" s="6">
        <v>0.04</v>
      </c>
      <c r="V10" s="6">
        <v>5.3999999999999999E-2</v>
      </c>
    </row>
    <row r="11" spans="2:22" x14ac:dyDescent="0.25">
      <c r="B11" t="s">
        <v>43</v>
      </c>
      <c r="C11" s="1">
        <v>4.0381858887387212E-2</v>
      </c>
      <c r="L11" t="s">
        <v>55</v>
      </c>
      <c r="M11" s="2">
        <v>3.6178039215686283E-2</v>
      </c>
      <c r="N11" s="2">
        <v>4.0351274509803928E-2</v>
      </c>
      <c r="O11" s="2">
        <v>3.5548039215686264E-2</v>
      </c>
      <c r="Q11" s="3">
        <v>8</v>
      </c>
      <c r="R11" s="3" t="s">
        <v>55</v>
      </c>
      <c r="S11" s="6">
        <v>5.8000000000000003E-2</v>
      </c>
      <c r="T11" s="6">
        <v>5.8000000000000003E-2</v>
      </c>
      <c r="U11" s="6">
        <v>5.6000000000000001E-2</v>
      </c>
      <c r="V11" s="6">
        <v>5.8999999999999997E-2</v>
      </c>
    </row>
    <row r="12" spans="2:22" x14ac:dyDescent="0.25">
      <c r="B12" t="s">
        <v>250</v>
      </c>
      <c r="C12" s="1">
        <v>3.764982249301152E-2</v>
      </c>
      <c r="L12" t="s">
        <v>9</v>
      </c>
      <c r="M12" s="2">
        <v>3.4954230000000003E-2</v>
      </c>
      <c r="N12" s="2">
        <v>5.4133889999999997E-2</v>
      </c>
      <c r="O12" s="2">
        <v>6.8410529999999997E-2</v>
      </c>
      <c r="Q12" s="3">
        <v>9</v>
      </c>
      <c r="R12" s="3" t="s">
        <v>9</v>
      </c>
      <c r="S12" s="6">
        <v>0.05</v>
      </c>
      <c r="T12" s="6">
        <v>2.9000000000000001E-2</v>
      </c>
      <c r="U12" s="6">
        <v>6.7000000000000004E-2</v>
      </c>
      <c r="V12" s="6">
        <v>5.3999999999999999E-2</v>
      </c>
    </row>
    <row r="13" spans="2:22" x14ac:dyDescent="0.25">
      <c r="B13" t="s">
        <v>34</v>
      </c>
      <c r="C13" s="1">
        <v>3.3397105783706804E-2</v>
      </c>
      <c r="L13" t="s">
        <v>43</v>
      </c>
      <c r="M13" s="2">
        <v>3.9770576923076922E-2</v>
      </c>
      <c r="N13" s="2">
        <v>4.2620769230769226E-2</v>
      </c>
      <c r="O13" s="2">
        <v>3.8592884615384605E-2</v>
      </c>
      <c r="Q13" s="3">
        <v>10</v>
      </c>
      <c r="R13" s="3" t="s">
        <v>102</v>
      </c>
      <c r="S13" s="6">
        <v>4.2000000000000003E-2</v>
      </c>
      <c r="T13" s="6">
        <v>3.6999999999999998E-2</v>
      </c>
      <c r="U13" s="6">
        <v>4.3999999999999997E-2</v>
      </c>
      <c r="V13" s="6">
        <v>4.4999999999999998E-2</v>
      </c>
    </row>
    <row r="14" spans="2:22" x14ac:dyDescent="0.25">
      <c r="B14" t="s">
        <v>251</v>
      </c>
      <c r="C14" s="1">
        <v>3.3318712321281474E-2</v>
      </c>
      <c r="L14" t="s">
        <v>33</v>
      </c>
      <c r="M14" s="2">
        <v>3.2751509999999998E-2</v>
      </c>
      <c r="N14" s="2">
        <v>7.1341540000000009E-2</v>
      </c>
      <c r="O14" s="2">
        <v>6.9404154999999995E-2</v>
      </c>
      <c r="Q14" s="3">
        <v>11</v>
      </c>
      <c r="R14" s="3" t="s">
        <v>33</v>
      </c>
      <c r="S14" s="6">
        <v>4.2000000000000003E-2</v>
      </c>
      <c r="T14" s="13" t="s">
        <v>60</v>
      </c>
      <c r="U14" s="6">
        <v>4.5999999999999999E-2</v>
      </c>
      <c r="V14" s="6">
        <v>3.7999999999999999E-2</v>
      </c>
    </row>
    <row r="15" spans="2:22" x14ac:dyDescent="0.25">
      <c r="B15" t="s">
        <v>42</v>
      </c>
      <c r="C15" s="1">
        <v>3.2340881265969568E-2</v>
      </c>
      <c r="L15" t="s">
        <v>36</v>
      </c>
      <c r="M15" s="2">
        <v>6.5000000000000002E-2</v>
      </c>
      <c r="N15" s="2">
        <v>6.0999999999999999E-2</v>
      </c>
      <c r="O15" s="2">
        <v>5.6000000000000001E-2</v>
      </c>
      <c r="Q15" s="3">
        <v>12</v>
      </c>
      <c r="R15" s="3" t="s">
        <v>36</v>
      </c>
      <c r="S15" s="6">
        <v>5.7000000000000002E-2</v>
      </c>
      <c r="T15" s="6">
        <v>5.0999999999999997E-2</v>
      </c>
      <c r="U15" s="6">
        <v>5.1999999999999998E-2</v>
      </c>
      <c r="V15" s="6">
        <v>6.7000000000000004E-2</v>
      </c>
    </row>
    <row r="16" spans="2:22" x14ac:dyDescent="0.25">
      <c r="B16" t="s">
        <v>32</v>
      </c>
      <c r="C16" s="1">
        <v>3.0927995514151263E-2</v>
      </c>
      <c r="L16" t="s">
        <v>37</v>
      </c>
      <c r="M16" s="13"/>
      <c r="N16" s="13"/>
      <c r="O16" s="13"/>
      <c r="Q16" s="3">
        <v>13</v>
      </c>
      <c r="R16" s="3" t="s">
        <v>37</v>
      </c>
      <c r="S16" s="6">
        <v>5.1999999999999998E-2</v>
      </c>
      <c r="T16" s="6">
        <v>5.2999999999999999E-2</v>
      </c>
      <c r="U16" s="6">
        <v>4.4999999999999998E-2</v>
      </c>
      <c r="V16" s="6">
        <v>5.8000000000000003E-2</v>
      </c>
    </row>
    <row r="17" spans="2:22" x14ac:dyDescent="0.25">
      <c r="B17" t="s">
        <v>252</v>
      </c>
      <c r="C17" s="1">
        <v>2.2499999999999964E-2</v>
      </c>
      <c r="L17" t="s">
        <v>38</v>
      </c>
      <c r="M17" s="13"/>
      <c r="N17" s="13"/>
      <c r="O17" s="13"/>
      <c r="Q17" s="3">
        <v>14</v>
      </c>
      <c r="R17" s="3" t="s">
        <v>38</v>
      </c>
      <c r="S17" s="6">
        <v>5.2999999999999999E-2</v>
      </c>
      <c r="T17" s="13" t="s">
        <v>60</v>
      </c>
      <c r="U17" s="6">
        <v>4.9000000000000002E-2</v>
      </c>
      <c r="V17" s="6">
        <v>5.6000000000000001E-2</v>
      </c>
    </row>
    <row r="18" spans="2:22" x14ac:dyDescent="0.25">
      <c r="B18" t="s">
        <v>253</v>
      </c>
      <c r="C18" s="1">
        <v>2.0551977389402287E-2</v>
      </c>
      <c r="L18" t="s">
        <v>39</v>
      </c>
      <c r="M18" s="171">
        <v>0.04</v>
      </c>
      <c r="N18" s="171">
        <v>0.04</v>
      </c>
      <c r="O18" s="171">
        <v>0.04</v>
      </c>
      <c r="Q18" s="3">
        <v>15</v>
      </c>
      <c r="R18" s="3" t="s">
        <v>39</v>
      </c>
      <c r="S18" s="6">
        <v>3.4000000000000002E-2</v>
      </c>
      <c r="T18" s="6">
        <v>0.03</v>
      </c>
      <c r="U18" s="6">
        <v>3.2000000000000001E-2</v>
      </c>
      <c r="V18" s="6">
        <v>0.04</v>
      </c>
    </row>
    <row r="19" spans="2:22" x14ac:dyDescent="0.25">
      <c r="B19" t="s">
        <v>254</v>
      </c>
      <c r="C19" s="1">
        <v>2.0000000000000018E-2</v>
      </c>
      <c r="L19" t="s">
        <v>34</v>
      </c>
      <c r="M19" s="171">
        <v>0.03</v>
      </c>
      <c r="N19" s="171">
        <v>0.03</v>
      </c>
      <c r="O19" s="171">
        <v>0.03</v>
      </c>
      <c r="Q19" s="3">
        <v>16</v>
      </c>
      <c r="R19" s="3" t="s">
        <v>34</v>
      </c>
      <c r="S19" s="6">
        <v>5.5E-2</v>
      </c>
      <c r="T19" s="6">
        <v>5.3999999999999999E-2</v>
      </c>
      <c r="U19" s="6">
        <v>5.5E-2</v>
      </c>
      <c r="V19" s="6">
        <v>5.6000000000000001E-2</v>
      </c>
    </row>
    <row r="20" spans="2:22" x14ac:dyDescent="0.25">
      <c r="B20" t="s">
        <v>41</v>
      </c>
      <c r="C20" s="1">
        <v>1.9406019871645697E-2</v>
      </c>
      <c r="L20" t="s">
        <v>35</v>
      </c>
      <c r="M20" s="171">
        <v>0.02</v>
      </c>
      <c r="N20" s="171">
        <v>0.02</v>
      </c>
      <c r="O20" s="171">
        <v>0.02</v>
      </c>
      <c r="Q20" s="3">
        <v>17</v>
      </c>
      <c r="R20" s="3" t="s">
        <v>35</v>
      </c>
      <c r="S20" s="6">
        <v>4.9000000000000002E-2</v>
      </c>
      <c r="T20" s="6">
        <v>4.7E-2</v>
      </c>
      <c r="U20" s="6">
        <v>4.7E-2</v>
      </c>
      <c r="V20" s="6">
        <v>5.2999999999999999E-2</v>
      </c>
    </row>
    <row r="21" spans="2:22" x14ac:dyDescent="0.25">
      <c r="B21" t="s">
        <v>35</v>
      </c>
      <c r="C21" s="1">
        <v>1.9389948166167015E-2</v>
      </c>
      <c r="L21" t="s">
        <v>42</v>
      </c>
      <c r="M21" s="2">
        <v>-7.8162745098039176E-3</v>
      </c>
      <c r="N21" s="2">
        <v>9.7855882352941154E-3</v>
      </c>
      <c r="O21" s="2">
        <v>4.5942549019607808E-2</v>
      </c>
      <c r="Q21" s="3">
        <v>18</v>
      </c>
      <c r="R21" s="3" t="s">
        <v>42</v>
      </c>
      <c r="S21" s="6">
        <v>4.3999999999999997E-2</v>
      </c>
      <c r="T21" s="6">
        <v>4.3999999999999997E-2</v>
      </c>
      <c r="U21" s="6">
        <v>4.3999999999999997E-2</v>
      </c>
      <c r="V21" s="6">
        <v>4.3999999999999997E-2</v>
      </c>
    </row>
    <row r="22" spans="2:22" x14ac:dyDescent="0.25">
      <c r="B22" t="s">
        <v>255</v>
      </c>
      <c r="C22" s="1">
        <v>1.6605604382004424E-2</v>
      </c>
      <c r="L22" t="s">
        <v>18</v>
      </c>
      <c r="M22" s="2">
        <v>7.2237647058823504E-2</v>
      </c>
      <c r="N22" s="2">
        <v>6.1718431372549058E-2</v>
      </c>
      <c r="O22" s="2">
        <v>5.2720490196078502E-2</v>
      </c>
      <c r="Q22" s="3">
        <v>19</v>
      </c>
      <c r="R22" s="3" t="s">
        <v>18</v>
      </c>
      <c r="S22" s="6">
        <v>0.04</v>
      </c>
      <c r="T22" s="13" t="s">
        <v>60</v>
      </c>
      <c r="U22" s="6">
        <v>4.2000000000000003E-2</v>
      </c>
      <c r="V22" s="6">
        <v>3.6999999999999998E-2</v>
      </c>
    </row>
    <row r="23" spans="2:22" x14ac:dyDescent="0.25">
      <c r="B23" t="s">
        <v>40</v>
      </c>
      <c r="C23" s="1">
        <v>3.9039319134022143E-3</v>
      </c>
    </row>
    <row r="24" spans="2:22" x14ac:dyDescent="0.25">
      <c r="B24" t="s">
        <v>256</v>
      </c>
      <c r="C24" s="1">
        <v>3.6360856922608153E-2</v>
      </c>
    </row>
    <row r="27" spans="2:22" x14ac:dyDescent="0.25">
      <c r="B27" s="163" t="s">
        <v>302</v>
      </c>
      <c r="L27" t="s">
        <v>294</v>
      </c>
    </row>
    <row r="28" spans="2:22" x14ac:dyDescent="0.25">
      <c r="B28" t="s">
        <v>257</v>
      </c>
      <c r="C28" t="s">
        <v>258</v>
      </c>
    </row>
    <row r="29" spans="2:22" x14ac:dyDescent="0.25">
      <c r="L29" t="s">
        <v>295</v>
      </c>
    </row>
    <row r="30" spans="2:22" x14ac:dyDescent="0.25">
      <c r="B30" t="s">
        <v>259</v>
      </c>
      <c r="C30" t="s">
        <v>260</v>
      </c>
    </row>
    <row r="31" spans="2:22" x14ac:dyDescent="0.25">
      <c r="B31" t="s">
        <v>23</v>
      </c>
      <c r="C31" t="s">
        <v>261</v>
      </c>
      <c r="D31" t="s">
        <v>262</v>
      </c>
      <c r="E31" t="s">
        <v>263</v>
      </c>
      <c r="F31" t="s">
        <v>264</v>
      </c>
      <c r="G31" t="s">
        <v>265</v>
      </c>
      <c r="H31" t="s">
        <v>75</v>
      </c>
    </row>
    <row r="32" spans="2:22" x14ac:dyDescent="0.25">
      <c r="B32" t="s">
        <v>32</v>
      </c>
      <c r="C32" s="1">
        <v>5.7885294117647054E-3</v>
      </c>
      <c r="D32" s="1">
        <v>1.7124215686274511E-2</v>
      </c>
      <c r="E32" s="1">
        <v>2.3298431372549031E-2</v>
      </c>
      <c r="F32" s="1">
        <v>2.476901960784314E-2</v>
      </c>
      <c r="G32" s="1">
        <v>2.5764705882352926E-2</v>
      </c>
      <c r="H32" s="1">
        <v>1.9348980392156826E-2</v>
      </c>
    </row>
    <row r="33" spans="2:13" x14ac:dyDescent="0.25">
      <c r="B33" t="s">
        <v>6</v>
      </c>
      <c r="C33" s="1">
        <v>7.2237647058823504E-2</v>
      </c>
      <c r="D33" s="1">
        <v>6.1718431372549058E-2</v>
      </c>
      <c r="E33" s="1">
        <v>5.2720490196078502E-2</v>
      </c>
      <c r="F33" s="1">
        <v>4.3959509803921527E-2</v>
      </c>
      <c r="G33" s="1">
        <v>3.9803235294117591E-2</v>
      </c>
      <c r="H33" s="1">
        <v>5.408786274509815E-2</v>
      </c>
    </row>
    <row r="34" spans="2:13" x14ac:dyDescent="0.25">
      <c r="B34" t="s">
        <v>255</v>
      </c>
      <c r="C34" s="1">
        <v>1.0618627450980403E-2</v>
      </c>
      <c r="D34" s="1">
        <v>1.0193235294117673E-2</v>
      </c>
      <c r="E34" s="1">
        <v>8.9588235294117569E-3</v>
      </c>
      <c r="F34" s="1">
        <v>1.9821470588235305E-2</v>
      </c>
      <c r="G34" s="1">
        <v>1.6760784313725402E-3</v>
      </c>
      <c r="H34" s="1">
        <v>1.0253647058823534E-2</v>
      </c>
    </row>
    <row r="35" spans="2:13" x14ac:dyDescent="0.25">
      <c r="B35" t="s">
        <v>41</v>
      </c>
      <c r="C35" s="1">
        <v>-4.2599019607843253E-3</v>
      </c>
      <c r="D35" s="1">
        <v>-3.341372549019611E-3</v>
      </c>
      <c r="E35" s="1">
        <v>-7.6726470588235158E-3</v>
      </c>
      <c r="F35" s="1">
        <v>-5.7898039215686231E-3</v>
      </c>
      <c r="G35" s="1">
        <v>-1.8440196078431243E-3</v>
      </c>
      <c r="H35" s="1">
        <v>-4.5815490196078456E-3</v>
      </c>
    </row>
    <row r="36" spans="2:13" x14ac:dyDescent="0.25">
      <c r="B36" t="s">
        <v>42</v>
      </c>
      <c r="C36" s="1">
        <v>-7.8162745098039176E-3</v>
      </c>
      <c r="D36" s="1">
        <v>9.7855882352941154E-3</v>
      </c>
      <c r="E36" s="1">
        <v>4.5942549019607808E-2</v>
      </c>
      <c r="F36" s="1">
        <v>2.5594901960784316E-2</v>
      </c>
      <c r="G36" s="1">
        <v>3.0754019607843082E-2</v>
      </c>
      <c r="H36" s="1">
        <v>2.0852156862745132E-2</v>
      </c>
    </row>
    <row r="37" spans="2:13" x14ac:dyDescent="0.25">
      <c r="B37" t="s">
        <v>36</v>
      </c>
      <c r="C37" s="1">
        <v>0.17388950980392148</v>
      </c>
      <c r="D37" s="1">
        <v>0.1213084313725489</v>
      </c>
      <c r="E37" s="1">
        <v>0.13859735294117662</v>
      </c>
      <c r="F37" s="1">
        <v>0.12410186274509798</v>
      </c>
      <c r="G37" s="1">
        <v>7.3359607843137178E-2</v>
      </c>
      <c r="H37" s="1">
        <v>0.12625135294117634</v>
      </c>
    </row>
    <row r="38" spans="2:13" x14ac:dyDescent="0.25">
      <c r="B38" t="s">
        <v>297</v>
      </c>
      <c r="C38" s="1">
        <v>6.5000000000000002E-2</v>
      </c>
      <c r="D38" s="1">
        <v>6.0999999999999999E-2</v>
      </c>
      <c r="E38" s="1">
        <v>5.6000000000000001E-2</v>
      </c>
      <c r="F38" s="1">
        <v>4.9000000000000002E-2</v>
      </c>
      <c r="G38" s="1">
        <v>4.1000000000000002E-2</v>
      </c>
    </row>
    <row r="39" spans="2:13" x14ac:dyDescent="0.25">
      <c r="B39" t="s">
        <v>43</v>
      </c>
      <c r="C39" s="1">
        <v>3.9770576923076922E-2</v>
      </c>
      <c r="D39" s="1">
        <v>4.2620769230769226E-2</v>
      </c>
      <c r="E39" s="1">
        <v>3.8592884615384605E-2</v>
      </c>
      <c r="F39" s="1">
        <v>3.9669615384615421E-2</v>
      </c>
      <c r="G39" s="1">
        <v>4.2594230769230773E-2</v>
      </c>
      <c r="H39" s="1">
        <v>4.0649615384615388E-2</v>
      </c>
    </row>
    <row r="40" spans="2:13" x14ac:dyDescent="0.25">
      <c r="B40" t="s">
        <v>251</v>
      </c>
      <c r="C40" s="1">
        <v>3.6178039215686283E-2</v>
      </c>
      <c r="D40" s="1">
        <v>4.0351274509803928E-2</v>
      </c>
      <c r="E40" s="1">
        <v>3.5548039215686264E-2</v>
      </c>
      <c r="F40" s="1">
        <v>2.8113039215686274E-2</v>
      </c>
      <c r="G40" s="1">
        <v>2.210696078431373E-2</v>
      </c>
      <c r="H40" s="1">
        <v>3.2459470588235208E-2</v>
      </c>
    </row>
    <row r="42" spans="2:13" x14ac:dyDescent="0.25">
      <c r="B42" s="163" t="s">
        <v>267</v>
      </c>
    </row>
    <row r="44" spans="2:13" x14ac:dyDescent="0.25">
      <c r="B44" t="s">
        <v>268</v>
      </c>
    </row>
    <row r="46" spans="2:13" x14ac:dyDescent="0.25">
      <c r="B46" t="s">
        <v>269</v>
      </c>
      <c r="C46" s="13" t="s">
        <v>272</v>
      </c>
      <c r="D46" s="13" t="s">
        <v>273</v>
      </c>
      <c r="E46" s="13" t="s">
        <v>274</v>
      </c>
      <c r="F46" s="13" t="s">
        <v>275</v>
      </c>
      <c r="G46" s="13" t="s">
        <v>276</v>
      </c>
    </row>
    <row r="47" spans="2:13" x14ac:dyDescent="0.25">
      <c r="B47" t="s">
        <v>277</v>
      </c>
      <c r="C47" s="2">
        <v>3.4954230000000003E-2</v>
      </c>
      <c r="D47" s="2">
        <v>5.4133889999999997E-2</v>
      </c>
      <c r="E47" s="2">
        <v>6.8410529999999997E-2</v>
      </c>
      <c r="F47" s="2">
        <v>7.8009319999999993E-2</v>
      </c>
      <c r="G47" s="2">
        <v>7.7455109999999994E-2</v>
      </c>
      <c r="I47" s="18"/>
      <c r="J47" s="18"/>
      <c r="K47" s="18"/>
      <c r="L47" s="18"/>
      <c r="M47" s="18"/>
    </row>
    <row r="48" spans="2:13" x14ac:dyDescent="0.25">
      <c r="B48" t="s">
        <v>160</v>
      </c>
      <c r="C48" s="2">
        <v>4.043774E-2</v>
      </c>
      <c r="D48" s="2">
        <v>5.0574279999999999E-2</v>
      </c>
      <c r="E48" s="2">
        <v>5.988984E-2</v>
      </c>
      <c r="F48" s="2">
        <v>7.127087E-2</v>
      </c>
      <c r="G48" s="2">
        <v>7.0705290000000004E-2</v>
      </c>
      <c r="I48" s="18"/>
      <c r="J48" s="18"/>
      <c r="K48" s="18"/>
      <c r="L48" s="18"/>
      <c r="M48" s="18"/>
    </row>
    <row r="51" spans="2:11" x14ac:dyDescent="0.25">
      <c r="B51" s="163" t="s">
        <v>279</v>
      </c>
    </row>
    <row r="53" spans="2:11" x14ac:dyDescent="0.25">
      <c r="B53" t="s">
        <v>278</v>
      </c>
    </row>
    <row r="55" spans="2:11" x14ac:dyDescent="0.25">
      <c r="B55" t="s">
        <v>282</v>
      </c>
      <c r="C55" s="13" t="s">
        <v>270</v>
      </c>
      <c r="D55" s="13" t="s">
        <v>271</v>
      </c>
      <c r="E55" s="13" t="s">
        <v>280</v>
      </c>
      <c r="F55" s="172" t="s">
        <v>272</v>
      </c>
      <c r="G55" s="173" t="s">
        <v>273</v>
      </c>
      <c r="H55" s="174" t="s">
        <v>274</v>
      </c>
      <c r="I55" s="13" t="s">
        <v>275</v>
      </c>
      <c r="J55" s="13" t="s">
        <v>281</v>
      </c>
    </row>
    <row r="56" spans="2:11" x14ac:dyDescent="0.25">
      <c r="B56" t="s">
        <v>283</v>
      </c>
      <c r="C56" s="2">
        <v>5.0999999999999997E-2</v>
      </c>
      <c r="D56" s="2">
        <v>0.11799999999999999</v>
      </c>
      <c r="E56" s="2">
        <v>0.10223119</v>
      </c>
      <c r="F56" s="165">
        <v>3.8334930000000003E-2</v>
      </c>
      <c r="G56" s="2">
        <v>6.7331269999999999E-2</v>
      </c>
      <c r="H56" s="175">
        <v>6.8100750000000002E-2</v>
      </c>
      <c r="I56" s="2">
        <v>4.2727389999999997E-2</v>
      </c>
      <c r="J56" s="2">
        <v>5.4034739268058685E-2</v>
      </c>
    </row>
    <row r="57" spans="2:11" x14ac:dyDescent="0.25">
      <c r="B57" t="s">
        <v>284</v>
      </c>
      <c r="C57" s="2">
        <v>0.12727272727272743</v>
      </c>
      <c r="D57" s="2">
        <v>0.15257947839329922</v>
      </c>
      <c r="E57" s="2">
        <v>1.14712E-3</v>
      </c>
      <c r="F57" s="165">
        <v>2.7168089999999999E-2</v>
      </c>
      <c r="G57" s="2">
        <v>7.5351810000000005E-2</v>
      </c>
      <c r="H57" s="175">
        <v>7.0707560000000003E-2</v>
      </c>
      <c r="I57" s="2">
        <v>5.5143379999999999E-2</v>
      </c>
      <c r="J57" s="2">
        <v>5.6923633956325492E-2</v>
      </c>
      <c r="K57" s="1"/>
    </row>
    <row r="58" spans="2:11" x14ac:dyDescent="0.25">
      <c r="B58" t="s">
        <v>285</v>
      </c>
      <c r="C58" s="2">
        <f>AVERAGE(C56:C57)</f>
        <v>8.9136363636363708E-2</v>
      </c>
      <c r="D58" s="2">
        <f t="shared" ref="D58:J58" si="0">AVERAGE(D56:D57)</f>
        <v>0.13528973919664961</v>
      </c>
      <c r="E58" s="2">
        <f t="shared" si="0"/>
        <v>5.1689155000000001E-2</v>
      </c>
      <c r="F58" s="176">
        <f t="shared" si="0"/>
        <v>3.2751509999999998E-2</v>
      </c>
      <c r="G58" s="177">
        <f t="shared" si="0"/>
        <v>7.1341540000000009E-2</v>
      </c>
      <c r="H58" s="178">
        <f t="shared" si="0"/>
        <v>6.9404154999999995E-2</v>
      </c>
      <c r="I58" s="2">
        <f t="shared" si="0"/>
        <v>4.8935384999999998E-2</v>
      </c>
      <c r="J58" s="2">
        <f t="shared" si="0"/>
        <v>5.5479186612192088E-2</v>
      </c>
      <c r="K58" s="1"/>
    </row>
    <row r="59" spans="2:11" x14ac:dyDescent="0.25">
      <c r="C59" s="1"/>
      <c r="D59" s="1"/>
      <c r="E59" s="1"/>
      <c r="F59" s="1"/>
      <c r="G59" s="1"/>
      <c r="H59" s="1"/>
      <c r="I59" s="1"/>
      <c r="J59" s="1"/>
      <c r="K59" s="1"/>
    </row>
    <row r="60" spans="2:11" x14ac:dyDescent="0.25">
      <c r="C60" s="1"/>
      <c r="D60" s="1"/>
      <c r="E60" s="1"/>
      <c r="F60" s="1"/>
      <c r="G60" s="1"/>
      <c r="H60" s="1"/>
      <c r="I60" s="1"/>
      <c r="J60" s="1"/>
      <c r="K60" s="1"/>
    </row>
    <row r="61" spans="2:11" x14ac:dyDescent="0.25">
      <c r="C61" s="1"/>
      <c r="D61" s="1"/>
      <c r="E61" s="1"/>
      <c r="F61" s="1"/>
      <c r="G61" s="1"/>
      <c r="H61" s="1"/>
      <c r="I61" s="1"/>
      <c r="J61" s="1"/>
      <c r="K61" s="1"/>
    </row>
    <row r="62" spans="2:11" x14ac:dyDescent="0.25">
      <c r="B62" s="163" t="s">
        <v>303</v>
      </c>
      <c r="D62" s="1"/>
      <c r="E62" s="1"/>
      <c r="F62" s="1"/>
      <c r="G62" s="1"/>
      <c r="H62" s="1"/>
      <c r="I62" s="1"/>
      <c r="J62" s="1"/>
      <c r="K62" s="1"/>
    </row>
    <row r="63" spans="2:11" x14ac:dyDescent="0.25">
      <c r="B63" t="s">
        <v>257</v>
      </c>
      <c r="C63" t="s">
        <v>258</v>
      </c>
      <c r="D63" s="1"/>
      <c r="E63" s="1"/>
      <c r="F63" s="1"/>
      <c r="G63" s="1"/>
      <c r="H63" s="1"/>
      <c r="I63" s="1"/>
      <c r="J63" s="1"/>
      <c r="K63" s="1"/>
    </row>
    <row r="64" spans="2:11" x14ac:dyDescent="0.25">
      <c r="H64" s="1"/>
      <c r="I64" s="1"/>
      <c r="J64" s="1"/>
      <c r="K64" s="1"/>
    </row>
    <row r="65" spans="2:7" x14ac:dyDescent="0.25">
      <c r="B65" t="s">
        <v>23</v>
      </c>
      <c r="C65" s="13" t="s">
        <v>261</v>
      </c>
      <c r="D65" s="13" t="s">
        <v>262</v>
      </c>
      <c r="E65" s="13" t="s">
        <v>263</v>
      </c>
      <c r="F65" s="13" t="s">
        <v>264</v>
      </c>
      <c r="G65" s="13" t="s">
        <v>265</v>
      </c>
    </row>
    <row r="66" spans="2:7" x14ac:dyDescent="0.25">
      <c r="B66" t="s">
        <v>32</v>
      </c>
      <c r="C66" s="184">
        <v>8.0000000000000002E-3</v>
      </c>
      <c r="D66" s="184">
        <v>2.5000000000000001E-2</v>
      </c>
      <c r="E66" s="184">
        <v>3.3000000000000002E-2</v>
      </c>
      <c r="F66" s="184">
        <v>0.03</v>
      </c>
      <c r="G66" s="184">
        <v>2.4E-2</v>
      </c>
    </row>
    <row r="67" spans="2:7" x14ac:dyDescent="0.25">
      <c r="B67" t="s">
        <v>6</v>
      </c>
      <c r="C67" s="184">
        <v>6.2E-2</v>
      </c>
      <c r="D67" s="184">
        <v>5.1999999999999998E-2</v>
      </c>
      <c r="E67" s="184">
        <v>4.2000000000000003E-2</v>
      </c>
      <c r="F67" s="184">
        <v>3.4000000000000002E-2</v>
      </c>
      <c r="G67" s="184">
        <v>3.4000000000000002E-2</v>
      </c>
    </row>
    <row r="68" spans="2:7" x14ac:dyDescent="0.25">
      <c r="B68" t="s">
        <v>41</v>
      </c>
      <c r="C68" s="184">
        <v>-7.0000000000000001E-3</v>
      </c>
      <c r="D68" s="184">
        <v>-1.0999999999999999E-2</v>
      </c>
      <c r="E68" s="184">
        <v>-1.0999999999999999E-2</v>
      </c>
      <c r="F68" s="184">
        <v>-3.0000000000000001E-3</v>
      </c>
      <c r="G68" s="184">
        <v>1E-3</v>
      </c>
    </row>
    <row r="69" spans="2:7" x14ac:dyDescent="0.25">
      <c r="B69" t="s">
        <v>42</v>
      </c>
      <c r="C69" s="184">
        <v>0.02</v>
      </c>
      <c r="D69" s="184">
        <v>2.5000000000000001E-2</v>
      </c>
      <c r="E69" s="184">
        <v>0.03</v>
      </c>
      <c r="F69" s="184">
        <v>2.3E-2</v>
      </c>
      <c r="G69" s="184">
        <v>3.6999999999999998E-2</v>
      </c>
    </row>
    <row r="70" spans="2:7" x14ac:dyDescent="0.25">
      <c r="B70" t="s">
        <v>36</v>
      </c>
      <c r="C70" s="184">
        <v>0.14000000000000001</v>
      </c>
      <c r="D70" s="184">
        <v>0.11799999999999999</v>
      </c>
      <c r="E70" s="184">
        <v>0.11600000000000001</v>
      </c>
      <c r="F70" s="184">
        <v>0.10199999999999999</v>
      </c>
      <c r="G70" s="184">
        <v>8.5999999999999993E-2</v>
      </c>
    </row>
    <row r="71" spans="2:7" x14ac:dyDescent="0.25">
      <c r="B71" t="s">
        <v>43</v>
      </c>
      <c r="C71" s="184">
        <v>3.6999999999999998E-2</v>
      </c>
      <c r="D71" s="184">
        <v>3.7999999999999999E-2</v>
      </c>
      <c r="E71" s="184">
        <v>3.5999999999999997E-2</v>
      </c>
      <c r="F71" s="184">
        <v>4.2000000000000003E-2</v>
      </c>
      <c r="G71" s="184">
        <v>4.3999999999999997E-2</v>
      </c>
    </row>
    <row r="72" spans="2:7" x14ac:dyDescent="0.25">
      <c r="B72" t="s">
        <v>251</v>
      </c>
      <c r="C72" s="184">
        <v>3.7999999999999999E-2</v>
      </c>
      <c r="D72" s="184">
        <v>4.2999999999999997E-2</v>
      </c>
      <c r="E72" s="184">
        <v>3.2000000000000001E-2</v>
      </c>
      <c r="F72" s="184">
        <v>2.7E-2</v>
      </c>
      <c r="G72" s="184">
        <v>0.02</v>
      </c>
    </row>
    <row r="73" spans="2:7" x14ac:dyDescent="0.25">
      <c r="C73" s="16"/>
      <c r="D73" s="16"/>
      <c r="E73" s="16"/>
      <c r="F73" s="16"/>
      <c r="G73" s="16"/>
    </row>
    <row r="74" spans="2:7" x14ac:dyDescent="0.25">
      <c r="C74" s="16"/>
      <c r="D74" s="16"/>
      <c r="E74" s="16"/>
      <c r="F74" s="16"/>
      <c r="G74" s="16"/>
    </row>
  </sheetData>
  <mergeCells count="1">
    <mergeCell ref="M2:O2"/>
  </mergeCells>
  <pageMargins left="0.7" right="0.7" top="0.75" bottom="0.75" header="0.3" footer="0.3"/>
  <pageSetup orientation="portrait" horizontalDpi="1200" verticalDpi="12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AEBC-4443-46DD-9703-6EDBBF4418C4}">
  <sheetPr>
    <tabColor theme="8" tint="0.79998168889431442"/>
  </sheetPr>
  <dimension ref="B2:Z50"/>
  <sheetViews>
    <sheetView zoomScale="67" zoomScaleNormal="55" workbookViewId="0"/>
  </sheetViews>
  <sheetFormatPr defaultRowHeight="15" x14ac:dyDescent="0.25"/>
  <cols>
    <col min="2" max="2" width="22.42578125" bestFit="1" customWidth="1"/>
    <col min="3" max="3" width="13.7109375" bestFit="1" customWidth="1"/>
    <col min="19" max="19" width="18.7109375" bestFit="1" customWidth="1"/>
    <col min="20" max="20" width="10.42578125" customWidth="1"/>
    <col min="21" max="21" width="14.42578125" customWidth="1"/>
    <col min="22" max="22" width="11.140625" bestFit="1" customWidth="1"/>
    <col min="23" max="24" width="11.140625" customWidth="1"/>
    <col min="25" max="25" width="41.5703125" bestFit="1" customWidth="1"/>
    <col min="26" max="26" width="53.28515625" bestFit="1" customWidth="1"/>
  </cols>
  <sheetData>
    <row r="2" spans="2:26" x14ac:dyDescent="0.25">
      <c r="B2" s="37">
        <v>45707</v>
      </c>
      <c r="S2" s="37">
        <v>45620</v>
      </c>
    </row>
    <row r="3" spans="2:26" x14ac:dyDescent="0.25">
      <c r="B3" t="s">
        <v>142</v>
      </c>
      <c r="C3" t="s">
        <v>136</v>
      </c>
      <c r="D3" t="s">
        <v>137</v>
      </c>
      <c r="E3" t="s">
        <v>304</v>
      </c>
      <c r="F3" s="3">
        <v>28</v>
      </c>
      <c r="G3" s="3">
        <v>29</v>
      </c>
      <c r="H3" t="s">
        <v>305</v>
      </c>
      <c r="I3" t="s">
        <v>139</v>
      </c>
      <c r="T3" t="s">
        <v>135</v>
      </c>
      <c r="U3" t="s">
        <v>136</v>
      </c>
      <c r="V3" t="s">
        <v>137</v>
      </c>
      <c r="W3">
        <v>27</v>
      </c>
      <c r="X3">
        <v>28</v>
      </c>
      <c r="Y3" t="s">
        <v>138</v>
      </c>
      <c r="Z3" t="s">
        <v>139</v>
      </c>
    </row>
    <row r="4" spans="2:26" x14ac:dyDescent="0.25">
      <c r="B4" s="112" t="s">
        <v>140</v>
      </c>
      <c r="C4" s="12">
        <f>($C$39*C11)+($C$40*C15)+($C$41*C19)+($C$42*C23)+($C$44*C27)+($C$45*C31)</f>
        <v>2.93385E-2</v>
      </c>
      <c r="D4" s="12">
        <f>($C$39*D11)+($C$40*D15)+($C$41*D19)+($C$42*D23)+($C$44*D27)+($C$45*D31)</f>
        <v>3.1068000000000002E-2</v>
      </c>
      <c r="E4" s="12">
        <f t="shared" ref="E4:G5" si="0">($C$39*E11)+($C$40*E15)+($C$41*E19)+($C$42*E23)+($C$44*E27)+($C$45*E31)</f>
        <v>2.9024999999999999E-2</v>
      </c>
      <c r="F4" s="12">
        <f t="shared" si="0"/>
        <v>2.5547E-2</v>
      </c>
      <c r="G4" s="12">
        <f t="shared" si="0"/>
        <v>2.4434000000000001E-2</v>
      </c>
      <c r="H4" s="29">
        <f t="array" ref="H4">(PRODUCT(1+C4:G4)^(1/5))-1</f>
        <v>2.7879490864330059E-2</v>
      </c>
      <c r="I4" s="32">
        <v>45717</v>
      </c>
      <c r="S4" t="s">
        <v>140</v>
      </c>
      <c r="T4" s="12">
        <f t="shared" ref="T4:X5" si="1">($U$33*T11)+($U$34*T16)+($U$35*T21)+($U$36*T26)</f>
        <v>2.9377362637362639E-2</v>
      </c>
      <c r="U4" s="12">
        <f t="shared" si="1"/>
        <v>2.1924175824175829E-2</v>
      </c>
      <c r="V4" s="12">
        <f t="shared" si="1"/>
        <v>2.7133516483516487E-2</v>
      </c>
      <c r="W4" s="12">
        <f t="shared" si="1"/>
        <v>2.5391538461538462E-2</v>
      </c>
      <c r="X4" s="12">
        <f t="shared" si="1"/>
        <v>2.5888901098901101E-2</v>
      </c>
      <c r="Y4" s="29">
        <f t="array" ref="Y4">(PRODUCT(1+T4:X4)^(1/5))-1</f>
        <v>2.5940205447891662E-2</v>
      </c>
    </row>
    <row r="5" spans="2:26" x14ac:dyDescent="0.25">
      <c r="B5" s="112" t="s">
        <v>141</v>
      </c>
      <c r="C5" s="12">
        <f>($C$39*C12)+($C$40*C16)+($C$41*C20)+($C$42*C24)+($C$44*C28)+($C$45*C32)</f>
        <v>4.7108499999999998E-2</v>
      </c>
      <c r="D5" s="12">
        <f>($C$39*D12)+($C$40*D16)+($C$41*D20)+($C$42*D24)+($C$44*D28)+($C$45*D32)</f>
        <v>4.8473034499999998E-2</v>
      </c>
      <c r="E5" s="12">
        <f t="shared" si="0"/>
        <v>4.9810854538E-2</v>
      </c>
      <c r="F5" s="12">
        <f t="shared" si="0"/>
        <v>5.1049069764596E-2</v>
      </c>
      <c r="G5" s="12">
        <f t="shared" si="0"/>
        <v>5.2259754849119405E-2</v>
      </c>
      <c r="H5" s="29">
        <f t="array" ref="H5">(PRODUCT(1+C5:G5)^(1/5))-1</f>
        <v>4.9738661466868672E-2</v>
      </c>
      <c r="I5" s="32">
        <v>45717</v>
      </c>
      <c r="S5" t="s">
        <v>141</v>
      </c>
      <c r="T5" s="12">
        <f t="shared" si="1"/>
        <v>4.5843854945054947E-2</v>
      </c>
      <c r="U5" s="12">
        <f t="shared" si="1"/>
        <v>4.6610334555604406E-2</v>
      </c>
      <c r="V5" s="12">
        <f t="shared" si="1"/>
        <v>4.7739153390655834E-2</v>
      </c>
      <c r="W5" s="12">
        <f t="shared" si="1"/>
        <v>4.8867376716340921E-2</v>
      </c>
      <c r="X5" s="12">
        <f t="shared" si="1"/>
        <v>5.008516280302508E-2</v>
      </c>
      <c r="Y5" s="29">
        <f t="array" ref="Y5">(PRODUCT(1+T5:X5)^(1/5))-1</f>
        <v>4.7828069370025927E-2</v>
      </c>
    </row>
    <row r="6" spans="2:26" x14ac:dyDescent="0.25">
      <c r="B6" s="112" t="s">
        <v>142</v>
      </c>
      <c r="C6" s="2">
        <f>SUM(C4:C5)</f>
        <v>7.6447000000000001E-2</v>
      </c>
      <c r="D6" s="2">
        <f t="shared" ref="D6:G6" si="2">SUM(D4:D5)</f>
        <v>7.9541034499999996E-2</v>
      </c>
      <c r="E6" s="2">
        <f t="shared" si="2"/>
        <v>7.8835854538000003E-2</v>
      </c>
      <c r="F6" s="2">
        <f t="shared" si="2"/>
        <v>7.6596069764596E-2</v>
      </c>
      <c r="G6" s="2">
        <f t="shared" si="2"/>
        <v>7.6693754849119403E-2</v>
      </c>
      <c r="H6" s="29">
        <f t="array" ref="H6">(PRODUCT(1+C6:G6)^(1/5))-1</f>
        <v>7.7621958816375791E-2</v>
      </c>
      <c r="I6" s="32">
        <v>45717</v>
      </c>
      <c r="S6" t="s">
        <v>142</v>
      </c>
      <c r="T6" s="2">
        <f t="shared" ref="T6:Y6" si="3">SUM(T4:T5)</f>
        <v>7.5221217582417593E-2</v>
      </c>
      <c r="U6" s="2">
        <f t="shared" si="3"/>
        <v>6.8534510379780228E-2</v>
      </c>
      <c r="V6" s="2">
        <f t="shared" si="3"/>
        <v>7.4872669874172321E-2</v>
      </c>
      <c r="W6" s="2">
        <f t="shared" si="3"/>
        <v>7.4258915177879387E-2</v>
      </c>
      <c r="X6" s="2">
        <f t="shared" si="3"/>
        <v>7.5974063901926181E-2</v>
      </c>
      <c r="Y6" s="2">
        <f t="shared" si="3"/>
        <v>7.376827481791759E-2</v>
      </c>
    </row>
    <row r="9" spans="2:26" x14ac:dyDescent="0.25">
      <c r="C9" t="s">
        <v>144</v>
      </c>
      <c r="D9" t="s">
        <v>306</v>
      </c>
      <c r="E9" t="s">
        <v>307</v>
      </c>
      <c r="F9" s="3">
        <v>28</v>
      </c>
      <c r="G9" s="3">
        <v>29</v>
      </c>
      <c r="H9" t="s">
        <v>308</v>
      </c>
      <c r="I9" t="s">
        <v>139</v>
      </c>
      <c r="T9" t="s">
        <v>143</v>
      </c>
      <c r="U9" t="s">
        <v>144</v>
      </c>
      <c r="V9" t="s">
        <v>145</v>
      </c>
      <c r="W9">
        <v>27</v>
      </c>
      <c r="X9">
        <v>28</v>
      </c>
      <c r="Y9" t="s">
        <v>146</v>
      </c>
      <c r="Z9" t="s">
        <v>139</v>
      </c>
    </row>
    <row r="10" spans="2:26" x14ac:dyDescent="0.25">
      <c r="B10" t="s">
        <v>147</v>
      </c>
      <c r="S10" t="s">
        <v>147</v>
      </c>
    </row>
    <row r="11" spans="2:26" x14ac:dyDescent="0.25">
      <c r="B11" s="112" t="s">
        <v>148</v>
      </c>
      <c r="C11" s="2">
        <v>-7.0000000000000001E-3</v>
      </c>
      <c r="D11" s="2">
        <v>-1.0999999999999999E-2</v>
      </c>
      <c r="E11" s="2">
        <v>-1.0999999999999999E-2</v>
      </c>
      <c r="F11" s="2">
        <v>-3.0000000000000001E-3</v>
      </c>
      <c r="G11" s="2">
        <v>1E-3</v>
      </c>
      <c r="H11" s="29">
        <f t="array" ref="H11">(PRODUCT(1+C11:G11)^(1/5))-1</f>
        <v>-6.2109355706231328E-3</v>
      </c>
      <c r="I11" s="32">
        <v>45717</v>
      </c>
      <c r="S11" t="s">
        <v>148</v>
      </c>
      <c r="T11" s="36">
        <v>-2.0799999999999999E-2</v>
      </c>
      <c r="U11" s="36">
        <v>-3.1399999999999997E-2</v>
      </c>
      <c r="V11" s="36">
        <v>-2.5600000000000001E-2</v>
      </c>
      <c r="W11" s="36">
        <v>-2.5399999999999999E-2</v>
      </c>
      <c r="X11" s="36">
        <v>-1.95E-2</v>
      </c>
      <c r="Y11" s="29">
        <f t="array" ref="Y11">(PRODUCT(1+T11:X11)^(1/5))-1</f>
        <v>-2.4549063604173416E-2</v>
      </c>
    </row>
    <row r="12" spans="2:26" x14ac:dyDescent="0.25">
      <c r="B12" s="112" t="s">
        <v>149</v>
      </c>
      <c r="C12" s="2">
        <v>5.7000000000000002E-2</v>
      </c>
      <c r="D12" s="12">
        <f>+C12*(1+D11)</f>
        <v>5.6372999999999999E-2</v>
      </c>
      <c r="E12" s="12">
        <f>+D12*(1+E11)</f>
        <v>5.5752896999999996E-2</v>
      </c>
      <c r="F12" s="12">
        <f>+E12*(1+F11)</f>
        <v>5.5585638308999999E-2</v>
      </c>
      <c r="G12" s="12">
        <f>+F12*(1+G11)</f>
        <v>5.5641223947308992E-2</v>
      </c>
      <c r="H12" s="29">
        <f t="array" ref="H12">(PRODUCT(1+C12:G12)^(1/5))-1</f>
        <v>5.6070412150835303E-2</v>
      </c>
      <c r="I12" s="32">
        <v>45717</v>
      </c>
      <c r="S12" t="s">
        <v>149</v>
      </c>
      <c r="T12" s="2">
        <v>5.6028000000000001E-2</v>
      </c>
      <c r="U12" s="12">
        <f>+T12*(1+U11)</f>
        <v>5.4268720800000003E-2</v>
      </c>
      <c r="V12" s="12">
        <f>+U12*(1+V11)</f>
        <v>5.2879441547520008E-2</v>
      </c>
      <c r="W12" s="12">
        <f>+V12*(1+W11)</f>
        <v>5.1536303732213004E-2</v>
      </c>
      <c r="X12" s="12">
        <f>+W12*(1+X11)</f>
        <v>5.0531345809434851E-2</v>
      </c>
      <c r="Y12" s="29">
        <f t="array" ref="Y12">(PRODUCT(1+T12:X12)^(1/5))-1</f>
        <v>5.3046956935689948E-2</v>
      </c>
    </row>
    <row r="13" spans="2:26" x14ac:dyDescent="0.25">
      <c r="B13" s="112" t="s">
        <v>150</v>
      </c>
      <c r="C13" s="2">
        <f>SUM(C11:C12)</f>
        <v>0.05</v>
      </c>
      <c r="D13" s="2">
        <f t="shared" ref="D13:G13" si="4">SUM(D11:D12)</f>
        <v>4.5372999999999997E-2</v>
      </c>
      <c r="E13" s="2">
        <f t="shared" si="4"/>
        <v>4.4752897E-2</v>
      </c>
      <c r="F13" s="2">
        <f t="shared" si="4"/>
        <v>5.2585638308999996E-2</v>
      </c>
      <c r="G13" s="2">
        <f t="shared" si="4"/>
        <v>5.6641223947308993E-2</v>
      </c>
      <c r="H13" s="29">
        <f t="array" ref="H13">(PRODUCT(1+C13:G13)^(1/5))-1</f>
        <v>4.9861066594641068E-2</v>
      </c>
      <c r="I13" s="32">
        <v>45717</v>
      </c>
      <c r="S13" t="s">
        <v>150</v>
      </c>
      <c r="T13" s="2">
        <f>SUM(T11:T12)</f>
        <v>3.5228000000000002E-2</v>
      </c>
      <c r="U13" s="2">
        <f>SUM(U11:U12)</f>
        <v>2.2868720800000006E-2</v>
      </c>
      <c r="V13" s="2">
        <f>SUM(V11:V12)</f>
        <v>2.7279441547520007E-2</v>
      </c>
      <c r="W13" s="2">
        <f>SUM(W11:W12)</f>
        <v>2.6136303732213005E-2</v>
      </c>
      <c r="X13" s="2">
        <f>SUM(X11:X12)</f>
        <v>3.1031345809434851E-2</v>
      </c>
      <c r="Y13" s="29">
        <f t="array" ref="Y13">(PRODUCT(1+T13:X13)^(1/5))-1</f>
        <v>2.8499974738613654E-2</v>
      </c>
    </row>
    <row r="14" spans="2:26" x14ac:dyDescent="0.25">
      <c r="B14" t="s">
        <v>151</v>
      </c>
      <c r="C14" s="13"/>
      <c r="D14" s="13"/>
      <c r="E14" s="13"/>
      <c r="F14" s="13"/>
      <c r="G14" s="13"/>
      <c r="T14" s="13"/>
      <c r="U14" s="13"/>
      <c r="V14" s="13"/>
      <c r="W14" s="13"/>
      <c r="X14" s="13"/>
    </row>
    <row r="15" spans="2:26" x14ac:dyDescent="0.25">
      <c r="B15" s="112" t="s">
        <v>148</v>
      </c>
      <c r="C15" s="2">
        <v>3.7999999999999999E-2</v>
      </c>
      <c r="D15" s="2">
        <v>4.2999999999999997E-2</v>
      </c>
      <c r="E15" s="2">
        <v>3.2000000000000001E-2</v>
      </c>
      <c r="F15" s="2">
        <v>2.7E-2</v>
      </c>
      <c r="G15" s="2">
        <v>0.02</v>
      </c>
      <c r="H15" s="29">
        <f t="array" ref="H15">(PRODUCT(1+C15:G15)^(1/5))-1</f>
        <v>3.1968390482501219E-2</v>
      </c>
      <c r="I15" s="32">
        <v>45717</v>
      </c>
      <c r="S15" t="s">
        <v>151</v>
      </c>
      <c r="T15" s="13"/>
      <c r="U15" s="13"/>
      <c r="V15" s="13"/>
      <c r="W15" s="13"/>
      <c r="X15" s="13"/>
    </row>
    <row r="16" spans="2:26" x14ac:dyDescent="0.25">
      <c r="B16" s="112" t="s">
        <v>149</v>
      </c>
      <c r="C16" s="2">
        <v>5.5E-2</v>
      </c>
      <c r="D16" s="12">
        <f>+C16*(1+D15)</f>
        <v>5.7364999999999999E-2</v>
      </c>
      <c r="E16" s="12">
        <f>+D16*(1+E15)</f>
        <v>5.9200679999999999E-2</v>
      </c>
      <c r="F16" s="12">
        <f>+E16*(1+F15)</f>
        <v>6.0799098359999991E-2</v>
      </c>
      <c r="G16" s="12">
        <f>+F16*(1+G15)</f>
        <v>6.201508032719999E-2</v>
      </c>
      <c r="H16" s="29">
        <f t="array" ref="H16">(PRODUCT(1+C16:G16)^(1/5))-1</f>
        <v>5.8873046086519887E-2</v>
      </c>
      <c r="I16" s="32">
        <v>45717</v>
      </c>
      <c r="S16" t="s">
        <v>148</v>
      </c>
      <c r="T16" s="36">
        <v>3.1800000000000002E-2</v>
      </c>
      <c r="U16" s="36">
        <v>3.27E-2</v>
      </c>
      <c r="V16" s="36">
        <v>3.6299999999999999E-2</v>
      </c>
      <c r="W16" s="36">
        <v>3.4500000000000003E-2</v>
      </c>
      <c r="X16" s="36">
        <v>2.81E-2</v>
      </c>
      <c r="Y16" s="29">
        <f t="array" ref="Y16">(PRODUCT(1+T16:X16)^(1/5))-1</f>
        <v>3.2676301257986262E-2</v>
      </c>
    </row>
    <row r="17" spans="2:25" x14ac:dyDescent="0.25">
      <c r="B17" s="112" t="s">
        <v>150</v>
      </c>
      <c r="C17" s="2">
        <f>SUM(C15:C16)</f>
        <v>9.2999999999999999E-2</v>
      </c>
      <c r="D17" s="2">
        <f t="shared" ref="D17" si="5">SUM(D15:D16)</f>
        <v>0.100365</v>
      </c>
      <c r="E17" s="2">
        <f t="shared" ref="E17" si="6">SUM(E15:E16)</f>
        <v>9.1200680000000006E-2</v>
      </c>
      <c r="F17" s="2">
        <f t="shared" ref="F17" si="7">SUM(F15:F16)</f>
        <v>8.7799098359999994E-2</v>
      </c>
      <c r="G17" s="2">
        <f t="shared" ref="G17" si="8">SUM(G15:G16)</f>
        <v>8.2015080327199993E-2</v>
      </c>
      <c r="H17" s="29">
        <f t="array" ref="H17">(PRODUCT(1+C17:G17)^(1/5))-1</f>
        <v>9.0859236497177198E-2</v>
      </c>
      <c r="I17" s="32">
        <v>45717</v>
      </c>
      <c r="S17" t="s">
        <v>149</v>
      </c>
      <c r="T17" s="2">
        <v>5.5E-2</v>
      </c>
      <c r="U17" s="12">
        <f>+T17*(1+U16)</f>
        <v>5.6798499999999995E-2</v>
      </c>
      <c r="V17" s="12">
        <f>+U17*(1+V16)</f>
        <v>5.8860285549999995E-2</v>
      </c>
      <c r="W17" s="12">
        <f>+V17*(1+W16)</f>
        <v>6.089096540147499E-2</v>
      </c>
      <c r="X17" s="12">
        <f>+W17*(1+X16)</f>
        <v>6.2602001529256435E-2</v>
      </c>
      <c r="Y17" s="29">
        <f t="array" ref="Y17">(PRODUCT(1+T17:X17)^(1/5))-1</f>
        <v>5.8826830206317293E-2</v>
      </c>
    </row>
    <row r="18" spans="2:25" x14ac:dyDescent="0.25">
      <c r="B18" t="s">
        <v>152</v>
      </c>
      <c r="C18" s="13"/>
      <c r="D18" s="13"/>
      <c r="E18" s="13"/>
      <c r="F18" s="13"/>
      <c r="G18" s="13"/>
      <c r="S18" t="s">
        <v>150</v>
      </c>
      <c r="T18" s="2">
        <f>SUM(T16:T17)</f>
        <v>8.6800000000000002E-2</v>
      </c>
      <c r="U18" s="2">
        <f>SUM(U16:U17)</f>
        <v>8.9498499999999995E-2</v>
      </c>
      <c r="V18" s="2">
        <f>SUM(V16:V17)</f>
        <v>9.5160285550000001E-2</v>
      </c>
      <c r="W18" s="2">
        <f>SUM(W16:W17)</f>
        <v>9.5390965401474986E-2</v>
      </c>
      <c r="X18" s="2">
        <f>SUM(X16:X17)</f>
        <v>9.0702001529256435E-2</v>
      </c>
      <c r="Y18" s="29">
        <f t="array" ref="Y18">(PRODUCT(1+T18:X18)^(1/5))-1</f>
        <v>9.1505286543940967E-2</v>
      </c>
    </row>
    <row r="19" spans="2:25" x14ac:dyDescent="0.25">
      <c r="B19" s="112" t="s">
        <v>148</v>
      </c>
      <c r="C19" s="2">
        <v>6.2E-2</v>
      </c>
      <c r="D19" s="2">
        <v>5.1999999999999998E-2</v>
      </c>
      <c r="E19" s="2">
        <v>4.2000000000000003E-2</v>
      </c>
      <c r="F19" s="2">
        <v>3.4000000000000002E-2</v>
      </c>
      <c r="G19" s="2">
        <v>3.4000000000000002E-2</v>
      </c>
      <c r="H19" s="29">
        <f t="array" ref="H19">(PRODUCT(1+C19:G19)^(1/5))-1</f>
        <v>4.4743819467316648E-2</v>
      </c>
      <c r="I19" s="32">
        <v>45717</v>
      </c>
      <c r="T19" s="13"/>
      <c r="U19" s="13"/>
      <c r="V19" s="13"/>
      <c r="W19" s="13"/>
      <c r="X19" s="13"/>
    </row>
    <row r="20" spans="2:25" x14ac:dyDescent="0.25">
      <c r="B20" s="112" t="s">
        <v>149</v>
      </c>
      <c r="C20" s="2">
        <v>0.04</v>
      </c>
      <c r="D20" s="12">
        <f>+C20*(1+D19)</f>
        <v>4.2079999999999999E-2</v>
      </c>
      <c r="E20" s="12">
        <f>+D20*(1+E19)</f>
        <v>4.3847360000000002E-2</v>
      </c>
      <c r="F20" s="12">
        <f>+E20*(1+F19)</f>
        <v>4.5338170240000003E-2</v>
      </c>
      <c r="G20" s="12">
        <f>+F20*(1+G19)</f>
        <v>4.6879668028160001E-2</v>
      </c>
      <c r="H20" s="29">
        <f t="array" ref="H20">(PRODUCT(1+C20:G20)^(1/5))-1</f>
        <v>4.3626250090101015E-2</v>
      </c>
      <c r="I20" s="32">
        <v>45717</v>
      </c>
      <c r="S20" t="s">
        <v>152</v>
      </c>
      <c r="T20" s="13"/>
      <c r="U20" s="13"/>
      <c r="V20" s="13"/>
      <c r="W20" s="13"/>
      <c r="X20" s="13"/>
    </row>
    <row r="21" spans="2:25" x14ac:dyDescent="0.25">
      <c r="B21" s="112" t="s">
        <v>150</v>
      </c>
      <c r="C21" s="2">
        <f>SUM(C19:C20)</f>
        <v>0.10200000000000001</v>
      </c>
      <c r="D21" s="2">
        <f t="shared" ref="D21" si="9">SUM(D19:D20)</f>
        <v>9.4079999999999997E-2</v>
      </c>
      <c r="E21" s="2">
        <f t="shared" ref="E21" si="10">SUM(E19:E20)</f>
        <v>8.5847360000000011E-2</v>
      </c>
      <c r="F21" s="2">
        <f t="shared" ref="F21" si="11">SUM(F19:F20)</f>
        <v>7.9338170240000006E-2</v>
      </c>
      <c r="G21" s="2">
        <f t="shared" ref="G21" si="12">SUM(G19:G20)</f>
        <v>8.0879668028160004E-2</v>
      </c>
      <c r="H21" s="29">
        <f t="array" ref="H21">(PRODUCT(1+C21:G21)^(1/5))-1</f>
        <v>8.8395825495776181E-2</v>
      </c>
      <c r="I21" s="32">
        <v>45717</v>
      </c>
      <c r="S21" t="s">
        <v>148</v>
      </c>
      <c r="T21" s="36">
        <v>8.5400000000000004E-2</v>
      </c>
      <c r="U21" s="36">
        <v>6.8400000000000002E-2</v>
      </c>
      <c r="V21" s="36">
        <v>5.6899999999999999E-2</v>
      </c>
      <c r="W21" s="36">
        <v>4.8899999999999999E-2</v>
      </c>
      <c r="X21" s="36">
        <v>4.1399999999999999E-2</v>
      </c>
      <c r="Y21" s="29">
        <f t="array" ref="Y21">(PRODUCT(1+T21:X21)^(1/5))-1</f>
        <v>6.0087834612707169E-2</v>
      </c>
    </row>
    <row r="22" spans="2:25" x14ac:dyDescent="0.25">
      <c r="B22" t="s">
        <v>153</v>
      </c>
      <c r="C22" s="13"/>
      <c r="D22" s="13"/>
      <c r="E22" s="13"/>
      <c r="F22" s="13"/>
      <c r="G22" s="13"/>
      <c r="S22" t="s">
        <v>149</v>
      </c>
      <c r="T22" s="2">
        <v>3.7431999999999993E-2</v>
      </c>
      <c r="U22" s="12">
        <f>+T22*(1+U21)</f>
        <v>3.9992348799999994E-2</v>
      </c>
      <c r="V22" s="12">
        <f>+U22*(1+V21)</f>
        <v>4.2267913446719992E-2</v>
      </c>
      <c r="W22" s="12">
        <f>+V22*(1+W21)</f>
        <v>4.4334814414264595E-2</v>
      </c>
      <c r="X22" s="12">
        <f>+W22*(1+X21)</f>
        <v>4.6170275731015155E-2</v>
      </c>
      <c r="Y22" s="29">
        <f t="array" ref="Y22">(PRODUCT(1+T22:X22)^(1/5))-1</f>
        <v>4.2034881466391116E-2</v>
      </c>
    </row>
    <row r="23" spans="2:25" x14ac:dyDescent="0.25">
      <c r="B23" s="112" t="s">
        <v>148</v>
      </c>
      <c r="C23" s="2">
        <v>8.0000000000000002E-3</v>
      </c>
      <c r="D23" s="2">
        <v>2.5000000000000001E-2</v>
      </c>
      <c r="E23" s="2">
        <v>3.3000000000000002E-2</v>
      </c>
      <c r="F23" s="2">
        <v>0.03</v>
      </c>
      <c r="G23" s="2">
        <v>2.4E-2</v>
      </c>
      <c r="H23" s="29">
        <f t="array" ref="H23">(PRODUCT(1+C23:G23)^(1/5))-1</f>
        <v>2.3963273495609894E-2</v>
      </c>
      <c r="I23" s="32">
        <v>45717</v>
      </c>
      <c r="S23" t="s">
        <v>150</v>
      </c>
      <c r="T23" s="2">
        <f>SUM(T21:T22)</f>
        <v>0.122832</v>
      </c>
      <c r="U23" s="2">
        <f>SUM(U21:U22)</f>
        <v>0.1083923488</v>
      </c>
      <c r="V23" s="2">
        <f>SUM(V21:V22)</f>
        <v>9.9167913446719991E-2</v>
      </c>
      <c r="W23" s="2">
        <f>SUM(W21:W22)</f>
        <v>9.3234814414264594E-2</v>
      </c>
      <c r="X23" s="2">
        <f>SUM(X21:X22)</f>
        <v>8.7570275731015154E-2</v>
      </c>
      <c r="Y23" s="29">
        <f t="array" ref="Y23">(PRODUCT(1+T23:X23)^(1/5))-1</f>
        <v>0.10217009979033653</v>
      </c>
    </row>
    <row r="24" spans="2:25" x14ac:dyDescent="0.25">
      <c r="B24" s="112" t="s">
        <v>149</v>
      </c>
      <c r="C24" s="2">
        <v>4.7E-2</v>
      </c>
      <c r="D24" s="12">
        <f>+C24*(1+D23)</f>
        <v>4.8174999999999996E-2</v>
      </c>
      <c r="E24" s="12">
        <f>+D24*(1+E23)</f>
        <v>4.976477499999999E-2</v>
      </c>
      <c r="F24" s="12">
        <f>+E24*(1+F23)</f>
        <v>5.1257718249999994E-2</v>
      </c>
      <c r="G24" s="12">
        <f>+F24*(1+G23)</f>
        <v>5.2487903487999997E-2</v>
      </c>
      <c r="H24" s="29">
        <f t="array" ref="H24">(PRODUCT(1+C24:G24)^(1/5))-1</f>
        <v>4.9735192030482711E-2</v>
      </c>
      <c r="I24" s="32">
        <v>45717</v>
      </c>
      <c r="T24" s="13"/>
      <c r="U24" s="13"/>
      <c r="V24" s="13"/>
      <c r="W24" s="13"/>
      <c r="X24" s="13"/>
    </row>
    <row r="25" spans="2:25" x14ac:dyDescent="0.25">
      <c r="B25" s="112" t="s">
        <v>150</v>
      </c>
      <c r="C25" s="2">
        <f>SUM(C23:C24)</f>
        <v>5.5E-2</v>
      </c>
      <c r="D25" s="2">
        <f t="shared" ref="D25" si="13">SUM(D23:D24)</f>
        <v>7.317499999999999E-2</v>
      </c>
      <c r="E25" s="2">
        <f t="shared" ref="E25" si="14">SUM(E23:E24)</f>
        <v>8.2764774999999985E-2</v>
      </c>
      <c r="F25" s="2">
        <f t="shared" ref="F25" si="15">SUM(F23:F24)</f>
        <v>8.1257718249999999E-2</v>
      </c>
      <c r="G25" s="2">
        <f t="shared" ref="G25" si="16">SUM(G23:G24)</f>
        <v>7.6487903487999997E-2</v>
      </c>
      <c r="H25" s="29">
        <f t="array" ref="H25">(PRODUCT(1+C25:G25)^(1/5))-1</f>
        <v>7.3690474029708186E-2</v>
      </c>
      <c r="I25" s="32">
        <v>45717</v>
      </c>
      <c r="S25" t="s">
        <v>153</v>
      </c>
      <c r="T25" s="13"/>
      <c r="U25" s="13"/>
      <c r="V25" s="13"/>
      <c r="W25" s="13"/>
      <c r="X25" s="13"/>
    </row>
    <row r="26" spans="2:25" x14ac:dyDescent="0.25">
      <c r="B26" t="s">
        <v>309</v>
      </c>
      <c r="C26" s="13"/>
      <c r="D26" s="13"/>
      <c r="E26" s="13"/>
      <c r="F26" s="13"/>
      <c r="G26" s="13"/>
      <c r="S26" t="s">
        <v>148</v>
      </c>
      <c r="T26" s="29">
        <v>-7.4000000000000003E-3</v>
      </c>
      <c r="U26" s="29">
        <v>-5.1000000000000004E-3</v>
      </c>
      <c r="V26" s="29">
        <v>1.9699999999999999E-2</v>
      </c>
      <c r="W26" s="29">
        <v>2.41E-2</v>
      </c>
      <c r="X26" s="29">
        <v>3.3300000000000003E-2</v>
      </c>
      <c r="Y26" s="29">
        <f t="array" ref="Y26">(PRODUCT(1+T26:X26)^(1/5))-1</f>
        <v>1.2789017554306392E-2</v>
      </c>
    </row>
    <row r="27" spans="2:25" x14ac:dyDescent="0.25">
      <c r="B27" s="112" t="s">
        <v>148</v>
      </c>
      <c r="C27" s="2">
        <v>6.5000000000000002E-2</v>
      </c>
      <c r="D27" s="2">
        <v>6.0999999999999999E-2</v>
      </c>
      <c r="E27" s="2">
        <v>5.6000000000000001E-2</v>
      </c>
      <c r="F27" s="2">
        <v>4.9000000000000002E-2</v>
      </c>
      <c r="G27" s="2">
        <v>4.1000000000000002E-2</v>
      </c>
      <c r="H27" s="29">
        <f t="array" ref="H27">(PRODUCT(1+C27:G27)^(1/5))-1</f>
        <v>5.4365108223594749E-2</v>
      </c>
      <c r="I27" s="32">
        <v>45717</v>
      </c>
      <c r="S27" t="s">
        <v>149</v>
      </c>
      <c r="T27" s="2">
        <v>4.6296000000000011E-2</v>
      </c>
      <c r="U27" s="12">
        <f>+T27*(1+U26)</f>
        <v>4.6059890400000011E-2</v>
      </c>
      <c r="V27" s="12">
        <f>+U27*(1+V26)</f>
        <v>4.6967270240880016E-2</v>
      </c>
      <c r="W27" s="12">
        <f>+V27*(1+W26)</f>
        <v>4.8099181453685226E-2</v>
      </c>
      <c r="X27" s="12">
        <f>+W27*(1+X26)</f>
        <v>4.9700884196092948E-2</v>
      </c>
      <c r="Y27" s="29">
        <f t="array" ref="Y27">(PRODUCT(1+T27:X27)^(1/5))-1</f>
        <v>4.7423788227161534E-2</v>
      </c>
    </row>
    <row r="28" spans="2:25" x14ac:dyDescent="0.25">
      <c r="B28" s="112" t="s">
        <v>149</v>
      </c>
      <c r="C28" s="2">
        <v>5.7000000000000002E-2</v>
      </c>
      <c r="D28" s="12">
        <f>+C28*(1+D27)</f>
        <v>6.0476999999999996E-2</v>
      </c>
      <c r="E28" s="12">
        <f>+D28*(1+E27)</f>
        <v>6.3863712000000003E-2</v>
      </c>
      <c r="F28" s="12">
        <f>+E28*(1+F27)</f>
        <v>6.6993033888E-2</v>
      </c>
      <c r="G28" s="12">
        <f>+F28*(1+G27)</f>
        <v>6.973974827740799E-2</v>
      </c>
      <c r="H28" s="29">
        <f t="array" ref="H28">(PRODUCT(1+C28:G28)^(1/5))-1</f>
        <v>6.3605050184233569E-2</v>
      </c>
      <c r="I28" s="32">
        <v>45717</v>
      </c>
      <c r="S28" t="s">
        <v>150</v>
      </c>
      <c r="T28" s="2">
        <f>SUM(T26:T27)</f>
        <v>3.8896000000000014E-2</v>
      </c>
      <c r="U28" s="2">
        <f>SUM(U26:U27)</f>
        <v>4.0959890400000011E-2</v>
      </c>
      <c r="V28" s="2">
        <f>SUM(V26:V27)</f>
        <v>6.6667270240880011E-2</v>
      </c>
      <c r="W28" s="2">
        <f>SUM(W26:W27)</f>
        <v>7.2199181453685229E-2</v>
      </c>
      <c r="X28" s="2">
        <f>SUM(X26:X27)</f>
        <v>8.3000884196092944E-2</v>
      </c>
      <c r="Y28" s="29">
        <f t="array" ref="Y28">(PRODUCT(1+T28:X28)^(1/5))-1</f>
        <v>6.0200157427286349E-2</v>
      </c>
    </row>
    <row r="29" spans="2:25" x14ac:dyDescent="0.25">
      <c r="B29" s="112" t="s">
        <v>150</v>
      </c>
      <c r="C29" s="2">
        <f>SUM(C27:C28)</f>
        <v>0.122</v>
      </c>
      <c r="D29" s="2">
        <f t="shared" ref="D29" si="17">SUM(D27:D28)</f>
        <v>0.121477</v>
      </c>
      <c r="E29" s="2">
        <f t="shared" ref="E29" si="18">SUM(E27:E28)</f>
        <v>0.11986371200000001</v>
      </c>
      <c r="F29" s="2">
        <f t="shared" ref="F29" si="19">SUM(F27:F28)</f>
        <v>0.115993033888</v>
      </c>
      <c r="G29" s="2">
        <f t="shared" ref="G29" si="20">SUM(G27:G28)</f>
        <v>0.11073974827740798</v>
      </c>
      <c r="H29" s="29">
        <f t="array" ref="H29">(PRODUCT(1+C29:G29)^(1/5))-1</f>
        <v>0.11800678567451839</v>
      </c>
      <c r="I29" s="32">
        <v>45717</v>
      </c>
    </row>
    <row r="30" spans="2:25" x14ac:dyDescent="0.25">
      <c r="B30" t="s">
        <v>310</v>
      </c>
      <c r="C30" s="13"/>
      <c r="D30" s="13"/>
      <c r="E30" s="13"/>
      <c r="F30" s="13"/>
      <c r="G30" s="13"/>
    </row>
    <row r="31" spans="2:25" x14ac:dyDescent="0.25">
      <c r="B31" s="112" t="s">
        <v>148</v>
      </c>
      <c r="C31" s="2">
        <v>0.02</v>
      </c>
      <c r="D31" s="2">
        <v>2.5000000000000001E-2</v>
      </c>
      <c r="E31" s="2">
        <v>0.03</v>
      </c>
      <c r="F31" s="2">
        <v>2.3E-2</v>
      </c>
      <c r="G31" s="2">
        <v>3.6999999999999998E-2</v>
      </c>
      <c r="H31" s="29">
        <f t="array" ref="H31">(PRODUCT(1+C31:G31)^(1/5))-1</f>
        <v>2.6982706207691276E-2</v>
      </c>
      <c r="I31" s="32">
        <v>45717</v>
      </c>
    </row>
    <row r="32" spans="2:25" x14ac:dyDescent="0.25">
      <c r="B32" s="112" t="s">
        <v>149</v>
      </c>
      <c r="C32" s="2">
        <v>4.3999999999999997E-2</v>
      </c>
      <c r="D32" s="12">
        <f>+C32*(1+D31)</f>
        <v>4.5099999999999994E-2</v>
      </c>
      <c r="E32" s="12">
        <f>+D32*(1+E31)</f>
        <v>4.6452999999999994E-2</v>
      </c>
      <c r="F32" s="12">
        <f>+E32*(1+F31)</f>
        <v>4.7521418999999988E-2</v>
      </c>
      <c r="G32" s="12">
        <f>+F32*(1+G31)</f>
        <v>4.9279711502999986E-2</v>
      </c>
      <c r="H32" s="29">
        <f t="array" ref="H32">(PRODUCT(1+C32:G32)^(1/5))-1</f>
        <v>4.6469204032033362E-2</v>
      </c>
      <c r="I32" s="32">
        <v>45717</v>
      </c>
      <c r="S32" t="s">
        <v>154</v>
      </c>
      <c r="T32" t="s">
        <v>51</v>
      </c>
      <c r="U32" t="s">
        <v>155</v>
      </c>
    </row>
    <row r="33" spans="2:21" x14ac:dyDescent="0.25">
      <c r="B33" s="112" t="s">
        <v>150</v>
      </c>
      <c r="C33" s="2">
        <f>SUM(C31:C32)</f>
        <v>6.4000000000000001E-2</v>
      </c>
      <c r="D33" s="2">
        <f t="shared" ref="D33" si="21">SUM(D31:D32)</f>
        <v>7.0099999999999996E-2</v>
      </c>
      <c r="E33" s="2">
        <f t="shared" ref="E33" si="22">SUM(E31:E32)</f>
        <v>7.6452999999999993E-2</v>
      </c>
      <c r="F33" s="2">
        <f t="shared" ref="F33" si="23">SUM(F31:F32)</f>
        <v>7.0521418999999988E-2</v>
      </c>
      <c r="G33" s="2">
        <f t="shared" ref="G33" si="24">SUM(G31:G32)</f>
        <v>8.6279711502999984E-2</v>
      </c>
      <c r="H33" s="29">
        <f t="array" ref="H33">(PRODUCT(1+C33:G33)^(1/5))-1</f>
        <v>7.3444558374322622E-2</v>
      </c>
      <c r="I33" s="32">
        <v>45717</v>
      </c>
      <c r="S33" t="s">
        <v>41</v>
      </c>
      <c r="T33" s="18">
        <v>0.16900000000000001</v>
      </c>
      <c r="U33" s="38">
        <f>T33/SUM($T$33:$T$36)</f>
        <v>0.18571428571428575</v>
      </c>
    </row>
    <row r="34" spans="2:21" x14ac:dyDescent="0.25">
      <c r="S34" t="s">
        <v>8</v>
      </c>
      <c r="T34" s="18">
        <v>0.109</v>
      </c>
      <c r="U34" s="38">
        <f>T34/SUM($T$33:$T$36)</f>
        <v>0.11978021978021978</v>
      </c>
    </row>
    <row r="35" spans="2:21" x14ac:dyDescent="0.25">
      <c r="S35" t="s">
        <v>6</v>
      </c>
      <c r="T35" s="18">
        <v>0.33900000000000002</v>
      </c>
      <c r="U35" s="38">
        <f>T35/SUM($T$33:$T$36)</f>
        <v>0.37252747252747259</v>
      </c>
    </row>
    <row r="36" spans="2:21" x14ac:dyDescent="0.25">
      <c r="B36" s="112" t="s">
        <v>311</v>
      </c>
      <c r="S36" t="s">
        <v>7</v>
      </c>
      <c r="T36" s="18">
        <v>0.29299999999999998</v>
      </c>
      <c r="U36" s="38">
        <f>T36/SUM($T$33:$T$36)</f>
        <v>0.321978021978022</v>
      </c>
    </row>
    <row r="37" spans="2:21" x14ac:dyDescent="0.25">
      <c r="U37" s="1">
        <f>SUM(U33:U36)</f>
        <v>1</v>
      </c>
    </row>
    <row r="38" spans="2:21" x14ac:dyDescent="0.25">
      <c r="B38" t="s">
        <v>154</v>
      </c>
      <c r="C38" s="13" t="s">
        <v>313</v>
      </c>
    </row>
    <row r="39" spans="2:21" x14ac:dyDescent="0.25">
      <c r="B39" t="s">
        <v>41</v>
      </c>
      <c r="C39" s="12">
        <v>0.16400000000000001</v>
      </c>
      <c r="S39" t="s">
        <v>156</v>
      </c>
    </row>
    <row r="40" spans="2:21" x14ac:dyDescent="0.25">
      <c r="B40" t="s">
        <v>8</v>
      </c>
      <c r="C40" s="12">
        <v>0.11</v>
      </c>
      <c r="S40" s="39" t="s">
        <v>157</v>
      </c>
    </row>
    <row r="41" spans="2:21" x14ac:dyDescent="0.25">
      <c r="B41" t="s">
        <v>6</v>
      </c>
      <c r="C41" s="12">
        <v>0.34100000000000003</v>
      </c>
    </row>
    <row r="42" spans="2:21" x14ac:dyDescent="0.25">
      <c r="B42" t="s">
        <v>312</v>
      </c>
      <c r="C42" s="12">
        <v>0.29399999999999998</v>
      </c>
    </row>
    <row r="43" spans="2:21" x14ac:dyDescent="0.25">
      <c r="B43" t="s">
        <v>50</v>
      </c>
      <c r="C43" s="12">
        <v>0.09</v>
      </c>
    </row>
    <row r="44" spans="2:21" x14ac:dyDescent="0.25">
      <c r="B44" s="112" t="s">
        <v>314</v>
      </c>
      <c r="C44" s="185">
        <f>0.25*C43</f>
        <v>2.2499999999999999E-2</v>
      </c>
      <c r="D44" t="s">
        <v>316</v>
      </c>
    </row>
    <row r="45" spans="2:21" x14ac:dyDescent="0.25">
      <c r="B45" s="112" t="s">
        <v>315</v>
      </c>
      <c r="C45" s="185">
        <f>0.75*C43</f>
        <v>6.7500000000000004E-2</v>
      </c>
      <c r="D45" t="s">
        <v>316</v>
      </c>
    </row>
    <row r="46" spans="2:21" x14ac:dyDescent="0.25">
      <c r="S46" t="s">
        <v>399</v>
      </c>
    </row>
    <row r="47" spans="2:21" x14ac:dyDescent="0.25">
      <c r="C47" s="2">
        <f>SUM(C39:C43)</f>
        <v>0.999</v>
      </c>
    </row>
    <row r="50" spans="2:2" x14ac:dyDescent="0.25">
      <c r="B50" s="186" t="s">
        <v>317</v>
      </c>
    </row>
  </sheetData>
  <pageMargins left="0.7" right="0.7" top="0.75" bottom="0.75" header="0.3" footer="0.3"/>
  <pageSetup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E1C8C-864C-48B5-BF1E-EAB243683F38}">
  <sheetPr>
    <tabColor theme="8" tint="0.79998168889431442"/>
  </sheetPr>
  <dimension ref="B2:J89"/>
  <sheetViews>
    <sheetView zoomScale="70" zoomScaleNormal="70" workbookViewId="0"/>
  </sheetViews>
  <sheetFormatPr defaultRowHeight="15" x14ac:dyDescent="0.25"/>
  <cols>
    <col min="2" max="2" width="26.42578125" customWidth="1"/>
  </cols>
  <sheetData>
    <row r="2" spans="2:10" x14ac:dyDescent="0.25">
      <c r="B2" t="s">
        <v>90</v>
      </c>
      <c r="E2" s="2"/>
      <c r="F2" s="17"/>
      <c r="G2" s="17"/>
      <c r="H2" s="17"/>
      <c r="I2" s="17"/>
      <c r="J2" s="17"/>
    </row>
    <row r="3" spans="2:10" x14ac:dyDescent="0.25">
      <c r="E3" s="2"/>
      <c r="F3" s="17"/>
      <c r="G3" s="17"/>
      <c r="H3" s="17"/>
      <c r="I3" s="17"/>
      <c r="J3" s="17"/>
    </row>
    <row r="4" spans="2:10" x14ac:dyDescent="0.25">
      <c r="E4" s="2"/>
      <c r="F4" s="17"/>
      <c r="G4" s="17"/>
      <c r="H4" s="17"/>
      <c r="I4" s="17"/>
      <c r="J4" s="17"/>
    </row>
    <row r="5" spans="2:10" x14ac:dyDescent="0.25">
      <c r="B5" t="s">
        <v>91</v>
      </c>
      <c r="C5" t="s">
        <v>5</v>
      </c>
      <c r="E5" s="13"/>
      <c r="F5" s="17"/>
      <c r="G5" s="17"/>
      <c r="H5" s="17"/>
      <c r="I5" s="17"/>
      <c r="J5" s="17"/>
    </row>
    <row r="6" spans="2:10" x14ac:dyDescent="0.25">
      <c r="F6" s="17"/>
      <c r="G6" s="17"/>
      <c r="H6" s="17"/>
      <c r="I6" s="17"/>
      <c r="J6" s="17"/>
    </row>
    <row r="7" spans="2:10" x14ac:dyDescent="0.25">
      <c r="B7" t="s">
        <v>47</v>
      </c>
      <c r="C7" s="33" t="s">
        <v>92</v>
      </c>
      <c r="D7" s="33" t="s">
        <v>93</v>
      </c>
      <c r="E7" s="33" t="s">
        <v>94</v>
      </c>
      <c r="F7" s="17"/>
      <c r="G7" s="17" t="s">
        <v>17</v>
      </c>
      <c r="H7" s="13" t="s">
        <v>1</v>
      </c>
      <c r="I7" s="13" t="s">
        <v>2</v>
      </c>
      <c r="J7" s="13" t="s">
        <v>3</v>
      </c>
    </row>
    <row r="8" spans="2:10" x14ac:dyDescent="0.25">
      <c r="B8" t="s">
        <v>32</v>
      </c>
      <c r="C8" s="35">
        <v>-2.8606910039113416E-3</v>
      </c>
      <c r="D8" s="35">
        <v>1.8892372881355958E-2</v>
      </c>
      <c r="E8" s="35">
        <v>3.3427249022164263E-2</v>
      </c>
      <c r="F8" s="17"/>
      <c r="G8" t="s">
        <v>56</v>
      </c>
      <c r="H8" s="25">
        <f>+C8</f>
        <v>-2.8606910039113416E-3</v>
      </c>
      <c r="I8" s="25">
        <f>+D8</f>
        <v>1.8892372881355958E-2</v>
      </c>
      <c r="J8" s="25">
        <f>+E8</f>
        <v>3.3427249022164263E-2</v>
      </c>
    </row>
    <row r="9" spans="2:10" x14ac:dyDescent="0.25">
      <c r="B9" t="s">
        <v>95</v>
      </c>
      <c r="C9" s="35">
        <v>-5.0000000000000001E-3</v>
      </c>
      <c r="D9" s="35">
        <v>-8.9999999999999993E-3</v>
      </c>
      <c r="E9" s="35">
        <v>2.4999999999999998E-2</v>
      </c>
      <c r="G9" t="s">
        <v>57</v>
      </c>
      <c r="H9" s="25">
        <f t="shared" ref="H9:J10" si="0">+C10</f>
        <v>6.1019439999999495E-2</v>
      </c>
      <c r="I9" s="25">
        <f t="shared" si="0"/>
        <v>5.0135040000000235E-2</v>
      </c>
      <c r="J9" s="25">
        <f t="shared" si="0"/>
        <v>4.3255240000000139E-2</v>
      </c>
    </row>
    <row r="10" spans="2:10" x14ac:dyDescent="0.25">
      <c r="B10" t="s">
        <v>6</v>
      </c>
      <c r="C10" s="35">
        <v>6.1019439999999495E-2</v>
      </c>
      <c r="D10" s="35">
        <v>5.0135040000000235E-2</v>
      </c>
      <c r="E10" s="35">
        <v>4.3255240000000139E-2</v>
      </c>
      <c r="G10" t="s">
        <v>58</v>
      </c>
      <c r="H10" s="2">
        <f t="shared" si="0"/>
        <v>-1.826743119266051E-2</v>
      </c>
      <c r="I10" s="2">
        <f t="shared" si="0"/>
        <v>-1.0977809633027535E-2</v>
      </c>
      <c r="J10" s="2">
        <f t="shared" si="0"/>
        <v>-7.7750000000000111E-3</v>
      </c>
    </row>
    <row r="11" spans="2:10" x14ac:dyDescent="0.25">
      <c r="B11" t="s">
        <v>41</v>
      </c>
      <c r="C11" s="35">
        <v>-1.826743119266051E-2</v>
      </c>
      <c r="D11" s="35">
        <v>-1.0977809633027535E-2</v>
      </c>
      <c r="E11" s="35">
        <v>-7.7750000000000111E-3</v>
      </c>
      <c r="G11" t="s">
        <v>59</v>
      </c>
      <c r="H11" s="2">
        <f>+C13</f>
        <v>2.755019379844963E-2</v>
      </c>
      <c r="I11" s="2">
        <f>+D13</f>
        <v>3.5801841085271333E-2</v>
      </c>
      <c r="J11" s="2">
        <f>+E13</f>
        <v>3.0298643410852776E-2</v>
      </c>
    </row>
    <row r="12" spans="2:10" x14ac:dyDescent="0.25">
      <c r="B12" t="s">
        <v>50</v>
      </c>
      <c r="C12" s="35">
        <v>2.334242788461538E-2</v>
      </c>
      <c r="D12" s="35">
        <v>2.2736117788461515E-2</v>
      </c>
      <c r="E12" s="35">
        <v>2.5262499999999986E-2</v>
      </c>
    </row>
    <row r="13" spans="2:10" x14ac:dyDescent="0.25">
      <c r="B13" t="s">
        <v>8</v>
      </c>
      <c r="C13" s="35">
        <v>2.755019379844963E-2</v>
      </c>
      <c r="D13" s="35">
        <v>3.5801841085271333E-2</v>
      </c>
      <c r="E13" s="35">
        <v>3.0298643410852776E-2</v>
      </c>
    </row>
    <row r="14" spans="2:10" x14ac:dyDescent="0.25">
      <c r="B14" t="s">
        <v>96</v>
      </c>
      <c r="C14" s="35">
        <v>-3.0289268051434278E-2</v>
      </c>
      <c r="D14" s="35">
        <v>2.0443471810089021E-2</v>
      </c>
      <c r="E14" s="35">
        <v>2.7091543026706244E-2</v>
      </c>
    </row>
    <row r="15" spans="2:10" x14ac:dyDescent="0.25">
      <c r="B15" t="s">
        <v>97</v>
      </c>
      <c r="C15" s="35">
        <v>0.1737727272727273</v>
      </c>
      <c r="D15" s="35">
        <v>0.10092272727272728</v>
      </c>
      <c r="E15" s="35">
        <v>8.721818181818182E-2</v>
      </c>
    </row>
    <row r="16" spans="2:10" x14ac:dyDescent="0.25">
      <c r="B16" t="s">
        <v>98</v>
      </c>
      <c r="C16" s="35">
        <v>4.2132098765432106E-2</v>
      </c>
      <c r="D16" s="35">
        <v>4.2186419753086436E-2</v>
      </c>
      <c r="E16" s="35">
        <v>4.3572839506172877E-2</v>
      </c>
    </row>
    <row r="17" spans="2:10" x14ac:dyDescent="0.25">
      <c r="B17" t="s">
        <v>75</v>
      </c>
      <c r="C17" s="35">
        <v>2.1957778585271242E-2</v>
      </c>
      <c r="D17" s="35">
        <v>2.929667756782884E-2</v>
      </c>
      <c r="E17" s="35">
        <v>3.0745300387596701E-2</v>
      </c>
    </row>
    <row r="20" spans="2:10" x14ac:dyDescent="0.25">
      <c r="B20" t="s">
        <v>91</v>
      </c>
      <c r="C20" t="s">
        <v>60</v>
      </c>
    </row>
    <row r="22" spans="2:10" x14ac:dyDescent="0.25">
      <c r="B22" t="s">
        <v>47</v>
      </c>
      <c r="C22" t="s">
        <v>92</v>
      </c>
      <c r="D22" t="s">
        <v>93</v>
      </c>
      <c r="E22" t="s">
        <v>94</v>
      </c>
      <c r="G22" t="s">
        <v>17</v>
      </c>
      <c r="H22" s="13" t="s">
        <v>1</v>
      </c>
      <c r="I22" s="13" t="s">
        <v>2</v>
      </c>
      <c r="J22" s="13" t="s">
        <v>3</v>
      </c>
    </row>
    <row r="23" spans="2:10" x14ac:dyDescent="0.25">
      <c r="B23" t="s">
        <v>32</v>
      </c>
      <c r="C23" s="1">
        <v>-6.7342745638200351E-3</v>
      </c>
      <c r="D23" s="1">
        <v>1.4878225436179985E-2</v>
      </c>
      <c r="E23" s="1">
        <v>3.2046648301193748E-2</v>
      </c>
      <c r="G23" t="s">
        <v>52</v>
      </c>
      <c r="H23" s="25">
        <f t="shared" ref="H23:J25" si="1">+C23</f>
        <v>-6.7342745638200351E-3</v>
      </c>
      <c r="I23" s="25">
        <f t="shared" si="1"/>
        <v>1.4878225436179985E-2</v>
      </c>
      <c r="J23" s="25">
        <f t="shared" si="1"/>
        <v>3.2046648301193748E-2</v>
      </c>
    </row>
    <row r="24" spans="2:10" x14ac:dyDescent="0.25">
      <c r="B24" t="s">
        <v>6</v>
      </c>
      <c r="C24" s="1">
        <v>6.572176783602747E-2</v>
      </c>
      <c r="D24" s="1">
        <v>5.8743624359479357E-2</v>
      </c>
      <c r="E24" s="1">
        <v>5.0309627512809992E-2</v>
      </c>
      <c r="G24" t="s">
        <v>53</v>
      </c>
      <c r="H24" s="25">
        <f t="shared" si="1"/>
        <v>6.572176783602747E-2</v>
      </c>
      <c r="I24" s="25">
        <f t="shared" si="1"/>
        <v>5.8743624359479357E-2</v>
      </c>
      <c r="J24" s="25">
        <f t="shared" si="1"/>
        <v>5.0309627512809992E-2</v>
      </c>
    </row>
    <row r="25" spans="2:10" x14ac:dyDescent="0.25">
      <c r="B25" t="s">
        <v>41</v>
      </c>
      <c r="C25" s="1">
        <v>-1.4005555555555516E-2</v>
      </c>
      <c r="D25" s="1">
        <v>-7.2006769374416517E-3</v>
      </c>
      <c r="E25" s="1">
        <v>-3.309243697478989E-3</v>
      </c>
      <c r="G25" t="s">
        <v>54</v>
      </c>
      <c r="H25" s="2">
        <f t="shared" si="1"/>
        <v>-1.4005555555555516E-2</v>
      </c>
      <c r="I25" s="2">
        <f t="shared" si="1"/>
        <v>-7.2006769374416517E-3</v>
      </c>
      <c r="J25" s="2">
        <f t="shared" si="1"/>
        <v>-3.309243697478989E-3</v>
      </c>
    </row>
    <row r="26" spans="2:10" x14ac:dyDescent="0.25">
      <c r="B26" t="s">
        <v>50</v>
      </c>
      <c r="C26" s="1">
        <v>2.1098632218844917E-2</v>
      </c>
      <c r="D26" s="1">
        <v>2.9991527355623077E-2</v>
      </c>
      <c r="E26" s="1">
        <v>3.0502811550152088E-2</v>
      </c>
      <c r="G26" t="s">
        <v>55</v>
      </c>
      <c r="H26" s="2">
        <f>+C27</f>
        <v>2.1409599447513965E-2</v>
      </c>
      <c r="I26" s="2">
        <f>+D27</f>
        <v>2.3849585635359268E-2</v>
      </c>
      <c r="J26" s="2">
        <f>+E27</f>
        <v>2.1824654696132741E-2</v>
      </c>
    </row>
    <row r="27" spans="2:10" x14ac:dyDescent="0.25">
      <c r="B27" t="s">
        <v>8</v>
      </c>
      <c r="C27" s="1">
        <v>2.1409599447513965E-2</v>
      </c>
      <c r="D27" s="1">
        <v>2.3849585635359268E-2</v>
      </c>
      <c r="E27" s="1">
        <v>2.1824654696132741E-2</v>
      </c>
    </row>
    <row r="28" spans="2:10" x14ac:dyDescent="0.25">
      <c r="B28" t="s">
        <v>96</v>
      </c>
      <c r="C28" s="1">
        <v>-2.9396491228070153E-2</v>
      </c>
      <c r="D28" s="1">
        <v>2.0833684210526303E-2</v>
      </c>
      <c r="E28" s="1">
        <v>2.8071052631578965E-2</v>
      </c>
    </row>
    <row r="29" spans="2:10" x14ac:dyDescent="0.25">
      <c r="B29" t="s">
        <v>97</v>
      </c>
      <c r="C29" s="1">
        <v>0.18275866666666665</v>
      </c>
      <c r="D29" s="1">
        <v>9.6234666666666691E-2</v>
      </c>
      <c r="E29" s="1">
        <v>9.2082000000000039E-2</v>
      </c>
    </row>
    <row r="30" spans="2:10" x14ac:dyDescent="0.25">
      <c r="B30" t="s">
        <v>98</v>
      </c>
      <c r="C30" s="1">
        <v>3.7970114942528742E-2</v>
      </c>
      <c r="D30" s="1">
        <v>3.9152873563218393E-2</v>
      </c>
      <c r="E30" s="1">
        <v>4.0089655172413821E-2</v>
      </c>
    </row>
    <row r="31" spans="2:10" x14ac:dyDescent="0.25">
      <c r="B31" t="s">
        <v>99</v>
      </c>
      <c r="C31" s="1"/>
      <c r="D31" s="1"/>
      <c r="E31" s="1"/>
    </row>
    <row r="32" spans="2:10" x14ac:dyDescent="0.25">
      <c r="B32" t="s">
        <v>75</v>
      </c>
      <c r="C32" s="1">
        <v>3.8115257970463945E-2</v>
      </c>
      <c r="D32" s="1">
        <v>3.9336023958928698E-2</v>
      </c>
      <c r="E32" s="1">
        <v>3.7773833745325607E-2</v>
      </c>
    </row>
    <row r="35" spans="2:6" x14ac:dyDescent="0.25">
      <c r="B35" t="s">
        <v>100</v>
      </c>
    </row>
    <row r="36" spans="2:6" x14ac:dyDescent="0.25">
      <c r="B36" t="s">
        <v>23</v>
      </c>
      <c r="C36">
        <v>2024</v>
      </c>
      <c r="D36">
        <v>2025</v>
      </c>
      <c r="E36">
        <v>2026</v>
      </c>
      <c r="F36" t="s">
        <v>11</v>
      </c>
    </row>
    <row r="37" spans="2:6" x14ac:dyDescent="0.25">
      <c r="B37" t="s">
        <v>32</v>
      </c>
      <c r="C37" s="1">
        <v>-1.5699999999999999E-2</v>
      </c>
      <c r="D37" s="1">
        <v>1.7000000000000001E-2</v>
      </c>
      <c r="E37" s="1">
        <v>2.53E-2</v>
      </c>
      <c r="F37" s="1">
        <v>8.7103224757987263E-3</v>
      </c>
    </row>
    <row r="38" spans="2:6" x14ac:dyDescent="0.25">
      <c r="B38" t="s">
        <v>6</v>
      </c>
      <c r="C38" s="1">
        <v>6.8900000000000003E-2</v>
      </c>
      <c r="D38" s="1">
        <v>5.5899999999999998E-2</v>
      </c>
      <c r="E38" s="1">
        <v>4.9000000000000002E-2</v>
      </c>
      <c r="F38" s="1">
        <v>5.7901220997316649E-2</v>
      </c>
    </row>
    <row r="39" spans="2:6" x14ac:dyDescent="0.25">
      <c r="B39" t="s">
        <v>41</v>
      </c>
      <c r="C39" s="1">
        <v>-2.1700000000000001E-2</v>
      </c>
      <c r="D39" s="1">
        <v>-1.4999999999999999E-2</v>
      </c>
      <c r="E39" s="1">
        <v>-1.01E-2</v>
      </c>
      <c r="F39" s="1">
        <v>-1.5611489518159938E-2</v>
      </c>
    </row>
    <row r="40" spans="2:6" x14ac:dyDescent="0.25">
      <c r="B40" t="s">
        <v>8</v>
      </c>
      <c r="C40" s="1">
        <v>2.8899999999999999E-2</v>
      </c>
      <c r="D40" s="1">
        <v>3.7699999999999997E-2</v>
      </c>
      <c r="E40" s="1">
        <v>3.09E-2</v>
      </c>
      <c r="F40" s="1">
        <v>3.2493139263274351E-2</v>
      </c>
    </row>
    <row r="41" spans="2:6" x14ac:dyDescent="0.25">
      <c r="B41" t="s">
        <v>101</v>
      </c>
      <c r="C41" s="1">
        <v>-2.5000000000000001E-2</v>
      </c>
      <c r="D41" s="1">
        <v>2.5000000000000001E-2</v>
      </c>
      <c r="E41" s="1">
        <v>2.9000000000000001E-2</v>
      </c>
      <c r="F41" s="1">
        <v>9.3643273192820509E-3</v>
      </c>
    </row>
    <row r="42" spans="2:6" x14ac:dyDescent="0.25">
      <c r="B42" t="s">
        <v>36</v>
      </c>
      <c r="C42" s="1">
        <v>0.17699999999999999</v>
      </c>
      <c r="D42" s="1">
        <v>0.12590000000000001</v>
      </c>
      <c r="E42" s="1">
        <v>0.10290000000000001</v>
      </c>
      <c r="F42" s="1">
        <v>0.13484741542255452</v>
      </c>
    </row>
    <row r="43" spans="2:6" x14ac:dyDescent="0.25">
      <c r="B43" t="s">
        <v>102</v>
      </c>
      <c r="C43" s="1">
        <v>4.7399999999999998E-2</v>
      </c>
      <c r="D43" s="1">
        <v>4.7600000000000003E-2</v>
      </c>
      <c r="E43" s="1">
        <v>4.8599999999999997E-2</v>
      </c>
      <c r="F43" s="1">
        <v>4.7866535210280725E-2</v>
      </c>
    </row>
    <row r="44" spans="2:6" x14ac:dyDescent="0.25">
      <c r="B44" t="s">
        <v>34</v>
      </c>
      <c r="C44" s="1">
        <v>2.7E-2</v>
      </c>
      <c r="D44" s="1">
        <v>4.2999999999999997E-2</v>
      </c>
      <c r="E44" s="1">
        <v>3.4000000000000002E-2</v>
      </c>
      <c r="F44" s="1">
        <v>3.4645953569082621E-2</v>
      </c>
    </row>
    <row r="45" spans="2:6" x14ac:dyDescent="0.25">
      <c r="B45" t="s">
        <v>103</v>
      </c>
      <c r="C45" s="1">
        <v>5.5E-2</v>
      </c>
      <c r="D45" s="1">
        <v>0.05</v>
      </c>
      <c r="E45" s="1">
        <v>4.7E-2</v>
      </c>
      <c r="F45" s="1">
        <v>5.0661487944582806E-2</v>
      </c>
    </row>
    <row r="46" spans="2:6" x14ac:dyDescent="0.25">
      <c r="B46" t="s">
        <v>37</v>
      </c>
      <c r="C46" s="1">
        <v>0.03</v>
      </c>
      <c r="D46" s="1">
        <v>0.03</v>
      </c>
      <c r="E46" s="1">
        <v>3.6999999999999998E-2</v>
      </c>
      <c r="F46" s="1">
        <v>3.2328067332398902E-2</v>
      </c>
    </row>
    <row r="47" spans="2:6" x14ac:dyDescent="0.25">
      <c r="B47" t="s">
        <v>9</v>
      </c>
      <c r="C47" s="1">
        <v>6.3E-2</v>
      </c>
      <c r="D47" s="1">
        <v>6.2E-2</v>
      </c>
      <c r="E47" s="1">
        <v>5.2999999999999999E-2</v>
      </c>
      <c r="F47" s="1">
        <v>5.9323770065507153E-2</v>
      </c>
    </row>
    <row r="48" spans="2:6" x14ac:dyDescent="0.25">
      <c r="B48" t="s">
        <v>35</v>
      </c>
      <c r="C48" s="1">
        <v>9.8250000000000004E-3</v>
      </c>
      <c r="D48" s="1">
        <v>6.1249999999999985E-3</v>
      </c>
      <c r="E48" s="1">
        <v>6.4875000000000002E-3</v>
      </c>
      <c r="F48" s="1">
        <v>7.4777913095362969E-3</v>
      </c>
    </row>
    <row r="49" spans="2:6" x14ac:dyDescent="0.25">
      <c r="B49" t="s">
        <v>95</v>
      </c>
      <c r="C49" s="1">
        <v>-5.0000000000000001E-3</v>
      </c>
      <c r="D49" s="1">
        <v>-8.9999999999999993E-3</v>
      </c>
      <c r="E49" s="1">
        <v>2.5000000000000001E-2</v>
      </c>
      <c r="F49" s="1">
        <v>3.5527381044690998E-3</v>
      </c>
    </row>
    <row r="50" spans="2:6" x14ac:dyDescent="0.25">
      <c r="B50" t="s">
        <v>104</v>
      </c>
    </row>
    <row r="53" spans="2:6" x14ac:dyDescent="0.25">
      <c r="B53" t="s">
        <v>134</v>
      </c>
    </row>
    <row r="54" spans="2:6" x14ac:dyDescent="0.25">
      <c r="B54" t="s">
        <v>133</v>
      </c>
      <c r="C54" t="s">
        <v>92</v>
      </c>
      <c r="D54" t="s">
        <v>93</v>
      </c>
      <c r="E54" t="s">
        <v>94</v>
      </c>
    </row>
    <row r="55" spans="2:6" x14ac:dyDescent="0.25">
      <c r="B55" t="s">
        <v>105</v>
      </c>
      <c r="C55" s="1">
        <v>-1.0650778816199361E-2</v>
      </c>
      <c r="D55" s="1">
        <v>1.0829641744548297E-2</v>
      </c>
      <c r="E55" s="1">
        <v>3.0633520249221238E-2</v>
      </c>
    </row>
    <row r="56" spans="2:6" x14ac:dyDescent="0.25">
      <c r="B56" t="s">
        <v>106</v>
      </c>
      <c r="C56" s="1">
        <v>-1.3686444444444494E-3</v>
      </c>
      <c r="D56" s="1">
        <v>2.0505888888888883E-2</v>
      </c>
      <c r="E56" s="1">
        <v>3.4009688888888889E-2</v>
      </c>
    </row>
    <row r="57" spans="2:6" x14ac:dyDescent="0.25">
      <c r="B57" t="s">
        <v>107</v>
      </c>
      <c r="C57" s="1">
        <v>-1.8718076285240473E-3</v>
      </c>
      <c r="D57" s="1">
        <v>1.9728067993366506E-2</v>
      </c>
      <c r="E57" s="1">
        <v>3.3734660033167448E-2</v>
      </c>
    </row>
    <row r="58" spans="2:6" x14ac:dyDescent="0.25">
      <c r="B58" t="s">
        <v>95</v>
      </c>
      <c r="C58" s="1">
        <v>-5.0000000000000001E-3</v>
      </c>
      <c r="D58" s="1">
        <v>-8.9999999999999993E-3</v>
      </c>
      <c r="E58" s="1">
        <v>2.4999999999999998E-2</v>
      </c>
    </row>
    <row r="59" spans="2:6" x14ac:dyDescent="0.25">
      <c r="B59" t="s">
        <v>108</v>
      </c>
      <c r="C59" s="1">
        <v>4.9549999999999997E-2</v>
      </c>
      <c r="D59" s="1">
        <v>4.3089999999999996E-2</v>
      </c>
      <c r="E59" s="1">
        <v>4.0600000000000004E-2</v>
      </c>
    </row>
    <row r="60" spans="2:6" x14ac:dyDescent="0.25">
      <c r="B60" t="s">
        <v>109</v>
      </c>
      <c r="C60" s="1">
        <v>6.7359638554216922E-2</v>
      </c>
      <c r="D60" s="1">
        <v>6.0330722891566241E-2</v>
      </c>
      <c r="E60" s="1">
        <v>5.4055421686747013E-2</v>
      </c>
    </row>
    <row r="61" spans="2:6" x14ac:dyDescent="0.25">
      <c r="B61" t="s">
        <v>110</v>
      </c>
      <c r="C61" s="1">
        <v>4.8099999999999997E-2</v>
      </c>
      <c r="D61" s="1">
        <v>4.5469230769230769E-2</v>
      </c>
      <c r="E61" s="1">
        <v>4.2546153846153852E-2</v>
      </c>
    </row>
    <row r="62" spans="2:6" x14ac:dyDescent="0.25">
      <c r="B62" t="s">
        <v>111</v>
      </c>
      <c r="C62" s="1">
        <v>6.4017293233082764E-2</v>
      </c>
      <c r="D62" s="1">
        <v>5.4982664995823029E-2</v>
      </c>
      <c r="E62" s="1">
        <v>4.6294987468671785E-2</v>
      </c>
    </row>
    <row r="63" spans="2:6" x14ac:dyDescent="0.25">
      <c r="B63" t="s">
        <v>112</v>
      </c>
      <c r="C63" s="1">
        <v>6.4219648854963063E-2</v>
      </c>
      <c r="D63" s="1">
        <v>5.6028422391856687E-2</v>
      </c>
      <c r="E63" s="1">
        <v>4.8127374045800982E-2</v>
      </c>
    </row>
    <row r="64" spans="2:6" x14ac:dyDescent="0.25">
      <c r="B64" t="s">
        <v>113</v>
      </c>
      <c r="C64" s="1">
        <v>1.8200000000000053E-2</v>
      </c>
      <c r="D64" s="1">
        <v>1.8200000000000053E-2</v>
      </c>
      <c r="E64" s="1">
        <v>1.8200000000000053E-2</v>
      </c>
    </row>
    <row r="65" spans="2:5" x14ac:dyDescent="0.25">
      <c r="B65" t="s">
        <v>35</v>
      </c>
      <c r="C65" s="1">
        <v>9.8249999999999813E-3</v>
      </c>
      <c r="D65" s="1">
        <v>6.1250000000000046E-3</v>
      </c>
      <c r="E65" s="1">
        <v>6.4874999999999889E-3</v>
      </c>
    </row>
    <row r="66" spans="2:5" x14ac:dyDescent="0.25">
      <c r="B66" t="s">
        <v>114</v>
      </c>
      <c r="C66" s="1">
        <v>1.8200000000000001E-2</v>
      </c>
      <c r="D66" s="1">
        <v>1.8200000000000001E-2</v>
      </c>
      <c r="E66" s="1">
        <v>1.8200000000000001E-2</v>
      </c>
    </row>
    <row r="67" spans="2:5" x14ac:dyDescent="0.25">
      <c r="B67" t="s">
        <v>115</v>
      </c>
      <c r="C67" s="1">
        <v>-2.2356981981981942E-2</v>
      </c>
      <c r="D67" s="1">
        <v>-1.5923254504504516E-2</v>
      </c>
      <c r="E67" s="1">
        <v>-1.1787162162162149E-2</v>
      </c>
    </row>
    <row r="68" spans="2:5" x14ac:dyDescent="0.25">
      <c r="B68" t="s">
        <v>116</v>
      </c>
      <c r="C68" s="1">
        <v>-2.2356250000000012E-2</v>
      </c>
      <c r="D68" s="1">
        <v>-1.2197321428571429E-2</v>
      </c>
      <c r="E68" s="1">
        <v>-8.3258928571428616E-3</v>
      </c>
    </row>
    <row r="69" spans="2:5" x14ac:dyDescent="0.25">
      <c r="B69" t="s">
        <v>117</v>
      </c>
      <c r="C69" s="1">
        <v>-2.287681704260653E-2</v>
      </c>
      <c r="D69" s="1">
        <v>-1.5569799498746874E-2</v>
      </c>
      <c r="E69" s="1">
        <v>-1.1148496240601493E-2</v>
      </c>
    </row>
    <row r="70" spans="2:5" x14ac:dyDescent="0.25">
      <c r="B70" t="s">
        <v>37</v>
      </c>
      <c r="C70" s="1">
        <v>3.0000000000000041E-2</v>
      </c>
      <c r="D70" s="1">
        <v>3.0000000000000041E-2</v>
      </c>
      <c r="E70" s="1">
        <v>3.7250000000000054E-2</v>
      </c>
    </row>
    <row r="71" spans="2:5" x14ac:dyDescent="0.25">
      <c r="B71" t="s">
        <v>118</v>
      </c>
      <c r="C71" s="1">
        <v>-1.6038114754098359E-2</v>
      </c>
      <c r="D71" s="1">
        <v>-9.4044057377049191E-3</v>
      </c>
      <c r="E71" s="1">
        <v>-5.5942622950819563E-3</v>
      </c>
    </row>
    <row r="72" spans="2:5" x14ac:dyDescent="0.25">
      <c r="B72" t="s">
        <v>119</v>
      </c>
      <c r="C72" s="1">
        <v>2.713351851851855E-2</v>
      </c>
      <c r="D72" s="1">
        <v>3.4835925925925951E-2</v>
      </c>
      <c r="E72" s="1">
        <v>2.87175925925926E-2</v>
      </c>
    </row>
    <row r="73" spans="2:5" x14ac:dyDescent="0.25">
      <c r="B73" t="s">
        <v>120</v>
      </c>
      <c r="C73" s="1">
        <v>2.6891666666666664E-2</v>
      </c>
      <c r="D73" s="1">
        <v>3.6370833333333338E-2</v>
      </c>
      <c r="E73" s="1">
        <v>3.1033333333333336E-2</v>
      </c>
    </row>
    <row r="74" spans="2:5" x14ac:dyDescent="0.25">
      <c r="B74" t="s">
        <v>121</v>
      </c>
      <c r="C74" s="1">
        <v>2.779245495495496E-2</v>
      </c>
      <c r="D74" s="1">
        <v>3.6563288288288302E-2</v>
      </c>
      <c r="E74" s="1">
        <v>3.1364977477477504E-2</v>
      </c>
    </row>
    <row r="75" spans="2:5" x14ac:dyDescent="0.25">
      <c r="B75" t="s">
        <v>122</v>
      </c>
      <c r="C75" s="1">
        <v>2.6786742424242487E-2</v>
      </c>
      <c r="D75" s="1">
        <v>3.4581601731601776E-2</v>
      </c>
      <c r="E75" s="1">
        <v>3.0009686147186174E-2</v>
      </c>
    </row>
    <row r="76" spans="2:5" x14ac:dyDescent="0.25">
      <c r="B76" t="s">
        <v>123</v>
      </c>
      <c r="C76" s="1">
        <v>2.7283333333333333E-2</v>
      </c>
      <c r="D76" s="1">
        <v>3.2766666666666666E-2</v>
      </c>
      <c r="E76" s="1">
        <v>3.0916666666666669E-2</v>
      </c>
    </row>
    <row r="77" spans="2:5" x14ac:dyDescent="0.25">
      <c r="B77" t="s">
        <v>124</v>
      </c>
      <c r="C77" s="1">
        <v>2.6785849056603788E-2</v>
      </c>
      <c r="D77" s="1">
        <v>3.55811320754717E-2</v>
      </c>
      <c r="E77" s="1">
        <v>2.988962264150943E-2</v>
      </c>
    </row>
    <row r="78" spans="2:5" x14ac:dyDescent="0.25">
      <c r="B78" t="s">
        <v>125</v>
      </c>
      <c r="C78" s="1">
        <v>2.7275000000000004E-2</v>
      </c>
      <c r="D78" s="1">
        <v>3.5700000000000003E-2</v>
      </c>
      <c r="E78" s="1">
        <v>2.8775000000000005E-2</v>
      </c>
    </row>
    <row r="79" spans="2:5" x14ac:dyDescent="0.25">
      <c r="B79" t="s">
        <v>126</v>
      </c>
      <c r="C79" s="1">
        <v>2.9810416666666662E-2</v>
      </c>
      <c r="D79" s="1">
        <v>3.6808333333333325E-2</v>
      </c>
      <c r="E79" s="1">
        <v>3.045833333333333E-2</v>
      </c>
    </row>
    <row r="80" spans="2:5" x14ac:dyDescent="0.25">
      <c r="B80" t="s">
        <v>127</v>
      </c>
      <c r="C80" s="1">
        <v>2.0812919896640966E-2</v>
      </c>
      <c r="D80" s="1">
        <v>2.2630335917312821E-2</v>
      </c>
      <c r="E80" s="1">
        <v>2.0955917312661658E-2</v>
      </c>
    </row>
    <row r="81" spans="2:5" x14ac:dyDescent="0.25">
      <c r="B81" t="s">
        <v>128</v>
      </c>
      <c r="C81" s="1">
        <v>3.1983333333333336E-2</v>
      </c>
      <c r="D81" s="1">
        <v>4.106212121212121E-2</v>
      </c>
      <c r="E81" s="1">
        <v>3.4243939393939389E-2</v>
      </c>
    </row>
    <row r="82" spans="2:5" x14ac:dyDescent="0.25">
      <c r="B82" t="s">
        <v>129</v>
      </c>
      <c r="C82" s="1">
        <v>3.8435294117647054E-2</v>
      </c>
      <c r="D82" s="1">
        <v>3.9645882352941184E-2</v>
      </c>
      <c r="E82" s="1">
        <v>4.0604705882352952E-2</v>
      </c>
    </row>
    <row r="83" spans="2:5" x14ac:dyDescent="0.25">
      <c r="B83" t="s">
        <v>34</v>
      </c>
      <c r="C83" s="1">
        <v>6.7379494655004767E-3</v>
      </c>
      <c r="D83" s="1">
        <v>1.7393901846452901E-2</v>
      </c>
      <c r="E83" s="1">
        <v>1.5045918367346893E-2</v>
      </c>
    </row>
    <row r="84" spans="2:5" x14ac:dyDescent="0.25">
      <c r="B84" t="s">
        <v>130</v>
      </c>
      <c r="C84" s="1">
        <v>0.17263076923076925</v>
      </c>
      <c r="D84" s="1">
        <v>9.251373626373631E-2</v>
      </c>
      <c r="E84" s="1">
        <v>8.7434615384615416E-2</v>
      </c>
    </row>
    <row r="85" spans="2:5" x14ac:dyDescent="0.25">
      <c r="B85" t="s">
        <v>131</v>
      </c>
      <c r="C85" s="1">
        <v>5.4999999999999986E-2</v>
      </c>
      <c r="D85" s="1">
        <v>4.9999999999999906E-2</v>
      </c>
      <c r="E85" s="1">
        <v>4.7000000000000028E-2</v>
      </c>
    </row>
    <row r="86" spans="2:5" x14ac:dyDescent="0.25">
      <c r="B86" t="s">
        <v>50</v>
      </c>
      <c r="C86" s="1">
        <v>1.6324999999999996E-2</v>
      </c>
      <c r="D86" s="1">
        <v>2.5662499999999963E-2</v>
      </c>
      <c r="E86" s="1">
        <v>3.1600000000000038E-2</v>
      </c>
    </row>
    <row r="87" spans="2:5" x14ac:dyDescent="0.25">
      <c r="B87" t="s">
        <v>132</v>
      </c>
      <c r="C87" s="1">
        <v>1.8199999999999997E-2</v>
      </c>
      <c r="D87" s="1">
        <v>1.8199999999999997E-2</v>
      </c>
      <c r="E87" s="1">
        <v>1.8199999999999997E-2</v>
      </c>
    </row>
    <row r="88" spans="2:5" x14ac:dyDescent="0.25">
      <c r="B88" t="s">
        <v>42</v>
      </c>
      <c r="C88" s="1">
        <v>-2.9642246520874667E-2</v>
      </c>
      <c r="D88" s="1">
        <v>2.1170924453280185E-2</v>
      </c>
      <c r="E88" s="1">
        <v>2.766590457256456E-2</v>
      </c>
    </row>
    <row r="89" spans="2:5" x14ac:dyDescent="0.25">
      <c r="B89" t="s">
        <v>60</v>
      </c>
      <c r="C89" s="1">
        <v>4.1555421686747002E-2</v>
      </c>
      <c r="D89" s="1">
        <v>4.1608433734939783E-2</v>
      </c>
      <c r="E89" s="1">
        <v>4.2961445783132574E-2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AUS Office Wgt 2025</vt:lpstr>
      <vt:lpstr>Regional Roll Up OLD</vt:lpstr>
      <vt:lpstr>Regional Roll Up</vt:lpstr>
      <vt:lpstr>3yr IRR Build Up</vt:lpstr>
      <vt:lpstr>3yr IRR Exit Calc</vt:lpstr>
      <vt:lpstr>Previously Approved</vt:lpstr>
      <vt:lpstr>US JPB IRR</vt:lpstr>
      <vt:lpstr>Definitions</vt:lpstr>
      <vt:lpstr>US &gt;</vt:lpstr>
      <vt:lpstr>US Compare</vt:lpstr>
      <vt:lpstr>GS Q4</vt:lpstr>
      <vt:lpstr>PREA Consensus</vt:lpstr>
      <vt:lpstr>24 OECF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O'Connell</dc:creator>
  <cp:lastModifiedBy>Prashant Tewari</cp:lastModifiedBy>
  <dcterms:created xsi:type="dcterms:W3CDTF">2015-06-05T18:17:20Z</dcterms:created>
  <dcterms:modified xsi:type="dcterms:W3CDTF">2025-07-21T17:39:29Z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5a5b46-6a40-4ffc-90be-3fcbddbfaaf1_ActionId">
    <vt:lpwstr>5811c91e-d149-4895-a4bf-d2f8e607bde5</vt:lpwstr>
  </property>
  <property fmtid="{D5CDD505-2E9C-101B-9397-08002B2CF9AE}" pid="3" name="MSIP_Label_875a5b46-6a40-4ffc-90be-3fcbddbfaaf1_Name">
    <vt:lpwstr>CONFIDENTIAL \ CONFIDENTIAL</vt:lpwstr>
  </property>
  <property fmtid="{D5CDD505-2E9C-101B-9397-08002B2CF9AE}" pid="4" name="MSIP_Label_875a5b46-6a40-4ffc-90be-3fcbddbfaaf1_SetDate">
    <vt:lpwstr>2024-09-09T21:32:39Z</vt:lpwstr>
  </property>
  <property fmtid="{D5CDD505-2E9C-101B-9397-08002B2CF9AE}" pid="5" name="MSIP_Label_875a5b46-6a40-4ffc-90be-3fcbddbfaaf1_SiteId">
    <vt:lpwstr>94cfddbc-0627-494a-ad7a-29aea3aea832</vt:lpwstr>
  </property>
  <property fmtid="{D5CDD505-2E9C-101B-9397-08002B2CF9AE}" pid="6" name="MSIP_Label_875a5b46-6a40-4ffc-90be-3fcbddbfaaf1_Enabled">
    <vt:lpwstr>True</vt:lpwstr>
  </property>
  <property fmtid="{D5CDD505-2E9C-101B-9397-08002B2CF9AE}" pid="7" name="MSIP_Label_875a5b46-6a40-4ffc-90be-3fcbddbfaaf1_Removed">
    <vt:lpwstr>False</vt:lpwstr>
  </property>
  <property fmtid="{D5CDD505-2E9C-101B-9397-08002B2CF9AE}" pid="8" name="MSIP_Label_875a5b46-6a40-4ffc-90be-3fcbddbfaaf1_Parent">
    <vt:lpwstr>fa45f789-1f0b-4e07-bb5a-5b7474c73833</vt:lpwstr>
  </property>
  <property fmtid="{D5CDD505-2E9C-101B-9397-08002B2CF9AE}" pid="9" name="MSIP_Label_875a5b46-6a40-4ffc-90be-3fcbddbfaaf1_Extended_MSFT_Method">
    <vt:lpwstr>Standard</vt:lpwstr>
  </property>
  <property fmtid="{D5CDD505-2E9C-101B-9397-08002B2CF9AE}" pid="10" name="MSIP_Label_fa45f789-1f0b-4e07-bb5a-5b7474c73833_Enabled">
    <vt:lpwstr>True</vt:lpwstr>
  </property>
  <property fmtid="{D5CDD505-2E9C-101B-9397-08002B2CF9AE}" pid="11" name="MSIP_Label_fa45f789-1f0b-4e07-bb5a-5b7474c73833_SiteId">
    <vt:lpwstr>94cfddbc-0627-494a-ad7a-29aea3aea832</vt:lpwstr>
  </property>
  <property fmtid="{D5CDD505-2E9C-101B-9397-08002B2CF9AE}" pid="12" name="MSIP_Label_fa45f789-1f0b-4e07-bb5a-5b7474c73833_SetDate">
    <vt:lpwstr>2024-09-09T21:32:39Z</vt:lpwstr>
  </property>
  <property fmtid="{D5CDD505-2E9C-101B-9397-08002B2CF9AE}" pid="13" name="MSIP_Label_fa45f789-1f0b-4e07-bb5a-5b7474c73833_Name">
    <vt:lpwstr>CONFIDENTIAL</vt:lpwstr>
  </property>
  <property fmtid="{D5CDD505-2E9C-101B-9397-08002B2CF9AE}" pid="14" name="MSIP_Label_fa45f789-1f0b-4e07-bb5a-5b7474c73833_ActionId">
    <vt:lpwstr>a5f6448d-aeb8-498c-bad2-114d1796ec23</vt:lpwstr>
  </property>
  <property fmtid="{D5CDD505-2E9C-101B-9397-08002B2CF9AE}" pid="15" name="MSIP_Label_fa45f789-1f0b-4e07-bb5a-5b7474c73833_Extended_MSFT_Method">
    <vt:lpwstr>Standard</vt:lpwstr>
  </property>
  <property fmtid="{D5CDD505-2E9C-101B-9397-08002B2CF9AE}" pid="16" name="MSIP_Label_defa4170-0d19-0005-0004-bc88714345d2_Enabled">
    <vt:lpwstr>true</vt:lpwstr>
  </property>
  <property fmtid="{D5CDD505-2E9C-101B-9397-08002B2CF9AE}" pid="17" name="MSIP_Label_defa4170-0d19-0005-0004-bc88714345d2_SetDate">
    <vt:lpwstr>2025-07-08T14:19:21Z</vt:lpwstr>
  </property>
  <property fmtid="{D5CDD505-2E9C-101B-9397-08002B2CF9AE}" pid="18" name="MSIP_Label_defa4170-0d19-0005-0004-bc88714345d2_Method">
    <vt:lpwstr>Standard</vt:lpwstr>
  </property>
  <property fmtid="{D5CDD505-2E9C-101B-9397-08002B2CF9AE}" pid="19" name="MSIP_Label_defa4170-0d19-0005-0004-bc88714345d2_Name">
    <vt:lpwstr>defa4170-0d19-0005-0004-bc88714345d2</vt:lpwstr>
  </property>
  <property fmtid="{D5CDD505-2E9C-101B-9397-08002B2CF9AE}" pid="20" name="MSIP_Label_defa4170-0d19-0005-0004-bc88714345d2_SiteId">
    <vt:lpwstr>c1adae11-f6b8-4cc8-a936-ac44c2e31d5d</vt:lpwstr>
  </property>
  <property fmtid="{D5CDD505-2E9C-101B-9397-08002B2CF9AE}" pid="21" name="MSIP_Label_defa4170-0d19-0005-0004-bc88714345d2_ActionId">
    <vt:lpwstr>a21e3a1f-7b57-4fd3-ab79-4658a5cfabfb</vt:lpwstr>
  </property>
  <property fmtid="{D5CDD505-2E9C-101B-9397-08002B2CF9AE}" pid="22" name="MSIP_Label_defa4170-0d19-0005-0004-bc88714345d2_ContentBits">
    <vt:lpwstr>0</vt:lpwstr>
  </property>
  <property fmtid="{D5CDD505-2E9C-101B-9397-08002B2CF9AE}" pid="23" name="MSIP_Label_defa4170-0d19-0005-0004-bc88714345d2_Tag">
    <vt:lpwstr>10, 3, 0, 1</vt:lpwstr>
  </property>
</Properties>
</file>