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ownsendgrp-my.sharepoint.com/personal/teddy_grendzynski_townsend_com/Documents/Desktop/Macro/Optimization Model 2025/"/>
    </mc:Choice>
  </mc:AlternateContent>
  <xr:revisionPtr revIDLastSave="523" documentId="8_{7AE8A55D-AEF2-4A86-9A03-1A497B218E8E}" xr6:coauthVersionLast="47" xr6:coauthVersionMax="47" xr10:uidLastSave="{A4CD74BB-28A9-4447-9777-48F39DE0E393}"/>
  <bookViews>
    <workbookView xWindow="-165" yWindow="-165" windowWidth="29130" windowHeight="15810" activeTab="2" xr2:uid="{74F6E377-3CFC-4F1D-8863-1925B9E694A9}"/>
  </bookViews>
  <sheets>
    <sheet name="Macro Forecasts" sheetId="9" r:id="rId1"/>
    <sheet name="Historical Regression" sheetId="8" r:id="rId2"/>
    <sheet name="BASE" sheetId="2" r:id="rId3"/>
    <sheet name="DOWNSIDE" sheetId="6" r:id="rId4"/>
    <sheet name="UPSIDE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1" i="7" l="1"/>
  <c r="T41" i="7"/>
  <c r="S41" i="7"/>
  <c r="R41" i="7"/>
  <c r="Q41" i="7"/>
  <c r="U41" i="6"/>
  <c r="T41" i="6"/>
  <c r="S41" i="6"/>
  <c r="R41" i="6"/>
  <c r="Q41" i="6"/>
  <c r="S16" i="2" l="1" a="1"/>
  <c r="S16" i="2"/>
  <c r="S15" i="2" a="1"/>
  <c r="S15" i="2" s="1"/>
  <c r="C27" i="9"/>
  <c r="D27" i="9" s="1"/>
  <c r="E27" i="9" s="1"/>
  <c r="F27" i="9" s="1"/>
  <c r="G27" i="9" s="1"/>
  <c r="H27" i="9" s="1"/>
  <c r="Q24" i="9"/>
  <c r="P24" i="9"/>
  <c r="O24" i="9"/>
  <c r="N24" i="9"/>
  <c r="M24" i="9"/>
  <c r="L24" i="9"/>
  <c r="K24" i="9"/>
  <c r="Q23" i="9"/>
  <c r="P23" i="9"/>
  <c r="O23" i="9"/>
  <c r="N23" i="9"/>
  <c r="M23" i="9"/>
  <c r="L23" i="9"/>
  <c r="K23" i="9"/>
  <c r="Q22" i="9"/>
  <c r="P22" i="9"/>
  <c r="O22" i="9"/>
  <c r="N22" i="9"/>
  <c r="M22" i="9"/>
  <c r="L22" i="9"/>
  <c r="K22" i="9"/>
  <c r="Q21" i="9"/>
  <c r="P21" i="9"/>
  <c r="O21" i="9"/>
  <c r="N21" i="9"/>
  <c r="M21" i="9"/>
  <c r="L21" i="9"/>
  <c r="K21" i="9"/>
  <c r="C21" i="9"/>
  <c r="D21" i="9" s="1"/>
  <c r="E21" i="9" s="1"/>
  <c r="F21" i="9" s="1"/>
  <c r="G21" i="9" s="1"/>
  <c r="H21" i="9" s="1"/>
  <c r="Q20" i="9"/>
  <c r="P20" i="9"/>
  <c r="O20" i="9"/>
  <c r="N20" i="9"/>
  <c r="M20" i="9"/>
  <c r="L20" i="9"/>
  <c r="K20" i="9"/>
  <c r="L19" i="9"/>
  <c r="M19" i="9" s="1"/>
  <c r="N19" i="9" s="1"/>
  <c r="O19" i="9" s="1"/>
  <c r="P19" i="9" s="1"/>
  <c r="Q19" i="9" s="1"/>
  <c r="Q16" i="9"/>
  <c r="P16" i="9"/>
  <c r="O16" i="9"/>
  <c r="N16" i="9"/>
  <c r="M16" i="9"/>
  <c r="L16" i="9"/>
  <c r="K16" i="9"/>
  <c r="Q15" i="9"/>
  <c r="P15" i="9"/>
  <c r="O15" i="9"/>
  <c r="N15" i="9"/>
  <c r="M15" i="9"/>
  <c r="L15" i="9"/>
  <c r="K15" i="9"/>
  <c r="C15" i="9"/>
  <c r="D15" i="9" s="1"/>
  <c r="E15" i="9" s="1"/>
  <c r="F15" i="9" s="1"/>
  <c r="G15" i="9" s="1"/>
  <c r="H15" i="9" s="1"/>
  <c r="Q14" i="9"/>
  <c r="P14" i="9"/>
  <c r="O14" i="9"/>
  <c r="N14" i="9"/>
  <c r="M14" i="9"/>
  <c r="L14" i="9"/>
  <c r="K14" i="9"/>
  <c r="Q13" i="9"/>
  <c r="P13" i="9"/>
  <c r="O13" i="9"/>
  <c r="N13" i="9"/>
  <c r="M13" i="9"/>
  <c r="L13" i="9"/>
  <c r="K13" i="9"/>
  <c r="Q12" i="9"/>
  <c r="P12" i="9"/>
  <c r="O12" i="9"/>
  <c r="N12" i="9"/>
  <c r="M12" i="9"/>
  <c r="L12" i="9"/>
  <c r="K12" i="9"/>
  <c r="L11" i="9"/>
  <c r="M11" i="9" s="1"/>
  <c r="N11" i="9" s="1"/>
  <c r="O11" i="9" s="1"/>
  <c r="P11" i="9" s="1"/>
  <c r="Q11" i="9" s="1"/>
  <c r="C9" i="9"/>
  <c r="D9" i="9" s="1"/>
  <c r="E9" i="9" s="1"/>
  <c r="F9" i="9" s="1"/>
  <c r="G9" i="9" s="1"/>
  <c r="H9" i="9" s="1"/>
  <c r="Q8" i="9"/>
  <c r="P8" i="9"/>
  <c r="O8" i="9"/>
  <c r="N8" i="9"/>
  <c r="M8" i="9"/>
  <c r="L8" i="9"/>
  <c r="K8" i="9"/>
  <c r="Q7" i="9"/>
  <c r="P7" i="9"/>
  <c r="O7" i="9"/>
  <c r="N7" i="9"/>
  <c r="M7" i="9"/>
  <c r="L7" i="9"/>
  <c r="K7" i="9"/>
  <c r="Q6" i="9"/>
  <c r="P6" i="9"/>
  <c r="O6" i="9"/>
  <c r="N6" i="9"/>
  <c r="M6" i="9"/>
  <c r="L6" i="9"/>
  <c r="K6" i="9"/>
  <c r="Q5" i="9"/>
  <c r="P5" i="9"/>
  <c r="O5" i="9"/>
  <c r="N5" i="9"/>
  <c r="M5" i="9"/>
  <c r="L5" i="9"/>
  <c r="K5" i="9"/>
  <c r="Q4" i="9"/>
  <c r="P4" i="9"/>
  <c r="O4" i="9"/>
  <c r="N4" i="9"/>
  <c r="M4" i="9"/>
  <c r="L4" i="9"/>
  <c r="K4" i="9"/>
  <c r="L3" i="9"/>
  <c r="M3" i="9" s="1"/>
  <c r="N3" i="9" s="1"/>
  <c r="O3" i="9" s="1"/>
  <c r="P3" i="9" s="1"/>
  <c r="Q3" i="9" s="1"/>
  <c r="C3" i="9"/>
  <c r="D3" i="9" s="1"/>
  <c r="E3" i="9" s="1"/>
  <c r="F3" i="9" s="1"/>
  <c r="G3" i="9" s="1"/>
  <c r="H3" i="9" s="1"/>
  <c r="E1" i="7" l="1" a="1"/>
  <c r="E1" i="7" s="1"/>
  <c r="E1" i="6" a="1"/>
  <c r="E1" i="6" s="1"/>
  <c r="E1" i="2" a="1"/>
  <c r="E1" i="2" s="1"/>
  <c r="D42" i="7"/>
  <c r="C42" i="7"/>
  <c r="P42" i="7" s="1"/>
  <c r="C42" i="6"/>
  <c r="P42" i="6" s="1"/>
  <c r="R41" i="2"/>
  <c r="S41" i="2"/>
  <c r="T41" i="2"/>
  <c r="U41" i="2"/>
  <c r="Q41" i="2"/>
  <c r="D42" i="6" l="1"/>
  <c r="C42" i="2" l="1"/>
  <c r="P9" i="2" a="1"/>
  <c r="P9" i="2" s="1"/>
  <c r="P42" i="2" l="1"/>
  <c r="D42" i="2"/>
  <c r="E32" i="7"/>
  <c r="E31" i="7"/>
  <c r="E30" i="7"/>
  <c r="E29" i="7"/>
  <c r="E28" i="7"/>
  <c r="E29" i="6"/>
  <c r="E30" i="6"/>
  <c r="E31" i="6"/>
  <c r="E32" i="6"/>
  <c r="E28" i="6"/>
  <c r="E29" i="2"/>
  <c r="E30" i="2"/>
  <c r="E31" i="2"/>
  <c r="E32" i="2"/>
  <c r="E28" i="2"/>
  <c r="E42" i="7" l="1" a="1"/>
  <c r="E42" i="7" s="1"/>
  <c r="K42" i="7" s="1"/>
  <c r="E42" i="6" a="1"/>
  <c r="E42" i="6" s="1"/>
  <c r="K42" i="6" s="1"/>
  <c r="E42" i="2" a="1"/>
  <c r="E42" i="2" s="1"/>
  <c r="K42" i="2" s="1"/>
  <c r="E34" i="7" a="1"/>
  <c r="E34" i="7" s="1"/>
  <c r="E34" i="2" a="1"/>
  <c r="E34" i="2" s="1"/>
  <c r="E34" i="6" a="1"/>
  <c r="E34" i="6" s="1"/>
  <c r="L42" i="7" l="1"/>
  <c r="Q42" i="7"/>
  <c r="L42" i="6"/>
  <c r="Q42" i="6"/>
  <c r="L42" i="2"/>
  <c r="Q42" i="2"/>
  <c r="M42" i="7" l="1"/>
  <c r="R42" i="7"/>
  <c r="M42" i="6"/>
  <c r="R42" i="6"/>
  <c r="R42" i="2"/>
  <c r="M42" i="2"/>
  <c r="S42" i="7" l="1"/>
  <c r="N42" i="7"/>
  <c r="N42" i="6"/>
  <c r="S42" i="6"/>
  <c r="N42" i="2"/>
  <c r="S42" i="2"/>
  <c r="T42" i="7" l="1"/>
  <c r="O42" i="7"/>
  <c r="U42" i="7" s="1"/>
  <c r="O42" i="6"/>
  <c r="U42" i="6" s="1"/>
  <c r="T42" i="6"/>
  <c r="O42" i="2"/>
  <c r="U42" i="2" s="1"/>
  <c r="T42" i="2"/>
  <c r="V42" i="6" l="1"/>
  <c r="V42" i="7"/>
  <c r="V4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<sst xmlns="http://schemas.openxmlformats.org/spreadsheetml/2006/main" count="420" uniqueCount="70">
  <si>
    <t>Forecast</t>
  </si>
  <si>
    <t>Date</t>
  </si>
  <si>
    <t>Sector</t>
  </si>
  <si>
    <t>Market</t>
  </si>
  <si>
    <t>2025 Q2</t>
  </si>
  <si>
    <t>Apartment</t>
  </si>
  <si>
    <t>Top 50</t>
  </si>
  <si>
    <t>CPI</t>
  </si>
  <si>
    <t>NOI Growth</t>
  </si>
  <si>
    <t>GDP</t>
  </si>
  <si>
    <t>10y</t>
  </si>
  <si>
    <t>5y</t>
  </si>
  <si>
    <t>5y BBB-</t>
  </si>
  <si>
    <t>Supply Growth</t>
  </si>
  <si>
    <t>Occupancy</t>
  </si>
  <si>
    <t>Rent Growth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</si>
  <si>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</si>
  <si>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</si>
  <si>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</si>
  <si>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</si>
  <si>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</si>
  <si>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</si>
  <si>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</si>
  <si>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</si>
  <si>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</si>
  <si>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</si>
  <si>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</si>
  <si>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</si>
  <si>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</si>
  <si>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</si>
  <si>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</si>
  <si>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</si>
  <si>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</si>
  <si>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</si>
  <si>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</si>
  <si>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</si>
  <si>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</si>
  <si>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</si>
  <si>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</si>
  <si>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</si>
  <si>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CoPilot</t>
  </si>
  <si>
    <t>CapEx</t>
  </si>
  <si>
    <t>y1</t>
  </si>
  <si>
    <t>y2</t>
  </si>
  <si>
    <t>y3</t>
  </si>
  <si>
    <t>y4</t>
  </si>
  <si>
    <t>y5</t>
  </si>
  <si>
    <t>Purchase</t>
  </si>
  <si>
    <t>CF</t>
  </si>
  <si>
    <t>UIRR</t>
  </si>
  <si>
    <t>Real GDP</t>
  </si>
  <si>
    <t>Low Growth</t>
  </si>
  <si>
    <t>Base case (consensus)</t>
  </si>
  <si>
    <t>Inflation</t>
  </si>
  <si>
    <t>High Growth</t>
  </si>
  <si>
    <t>10 Yr Yield</t>
  </si>
  <si>
    <t>5 Yr Yield</t>
  </si>
  <si>
    <t>5 BBB- Yield</t>
  </si>
  <si>
    <t>Base Case</t>
  </si>
  <si>
    <t>'25E</t>
  </si>
  <si>
    <t>'26E</t>
  </si>
  <si>
    <t>'27E</t>
  </si>
  <si>
    <t>'28E</t>
  </si>
  <si>
    <t>'29E</t>
  </si>
  <si>
    <t>IRR Buildup</t>
  </si>
  <si>
    <t>Nominal Yield</t>
  </si>
  <si>
    <t>Economic Yield</t>
  </si>
  <si>
    <t>Exit Cap</t>
  </si>
  <si>
    <t>5yr CAGR</t>
  </si>
  <si>
    <t>Green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</si>
</sst>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8" formatCode="\C\F#"/>
  </numFmts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b/>
      <sz val="10"/>
      <color theme="9" tint="-0.249977111117893"/>
      <name val="Calibri"/>
      <family val="2"/>
    </font>
    <font>
      <sz val="10"/>
      <color rgb="FF0070C0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10" fontId="18" fillId="0" borderId="0" xfId="0" applyNumberFormat="1" applyFont="1" applyAlignment="1">
      <alignment horizontal="center"/>
    </xf>
    <xf numFmtId="164" fontId="19" fillId="34" borderId="0" xfId="0" applyNumberFormat="1" applyFont="1" applyFill="1" applyAlignment="1">
      <alignment horizontal="center"/>
    </xf>
    <xf numFmtId="0" fontId="18" fillId="0" borderId="17" xfId="0" applyFont="1" applyBorder="1"/>
    <xf numFmtId="0" fontId="18" fillId="0" borderId="17" xfId="0" applyFont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0" borderId="0" xfId="0" applyFont="1"/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4" fontId="18" fillId="0" borderId="0" xfId="1" applyNumberFormat="1" applyFont="1" applyAlignment="1">
      <alignment horizontal="center"/>
    </xf>
    <xf numFmtId="10" fontId="18" fillId="0" borderId="0" xfId="1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0" fontId="18" fillId="0" borderId="0" xfId="1" applyNumberFormat="1" applyFont="1"/>
    <xf numFmtId="10" fontId="20" fillId="0" borderId="0" xfId="1" applyNumberFormat="1" applyFont="1"/>
    <xf numFmtId="164" fontId="19" fillId="34" borderId="0" xfId="1" applyNumberFormat="1" applyFont="1" applyFill="1" applyAlignment="1">
      <alignment horizontal="center"/>
    </xf>
    <xf numFmtId="10" fontId="19" fillId="34" borderId="0" xfId="1" applyNumberFormat="1" applyFont="1" applyFill="1" applyAlignment="1">
      <alignment horizontal="center"/>
    </xf>
    <xf numFmtId="164" fontId="18" fillId="0" borderId="0" xfId="1" applyNumberFormat="1" applyFont="1"/>
    <xf numFmtId="164" fontId="18" fillId="0" borderId="0" xfId="0" applyNumberFormat="1" applyFont="1"/>
    <xf numFmtId="164" fontId="20" fillId="0" borderId="0" xfId="1" applyNumberFormat="1" applyFont="1" applyAlignment="1">
      <alignment horizontal="center"/>
    </xf>
    <xf numFmtId="0" fontId="21" fillId="0" borderId="11" xfId="0" applyFont="1" applyBorder="1" applyAlignment="1">
      <alignment horizontal="centerContinuous"/>
    </xf>
    <xf numFmtId="0" fontId="18" fillId="0" borderId="10" xfId="0" applyFont="1" applyBorder="1"/>
    <xf numFmtId="0" fontId="21" fillId="0" borderId="11" xfId="0" applyFont="1" applyBorder="1" applyAlignment="1">
      <alignment horizontal="center"/>
    </xf>
    <xf numFmtId="0" fontId="20" fillId="0" borderId="0" xfId="0" applyFont="1"/>
    <xf numFmtId="10" fontId="19" fillId="34" borderId="0" xfId="0" applyNumberFormat="1" applyFont="1" applyFill="1" applyAlignment="1">
      <alignment horizontal="center"/>
    </xf>
    <xf numFmtId="0" fontId="20" fillId="0" borderId="12" xfId="0" applyFont="1" applyBorder="1"/>
    <xf numFmtId="0" fontId="18" fillId="0" borderId="14" xfId="0" applyFont="1" applyBorder="1"/>
    <xf numFmtId="0" fontId="18" fillId="0" borderId="15" xfId="0" applyFont="1" applyBorder="1"/>
    <xf numFmtId="0" fontId="22" fillId="0" borderId="12" xfId="0" applyFont="1" applyBorder="1"/>
    <xf numFmtId="0" fontId="18" fillId="0" borderId="20" xfId="0" applyFont="1" applyBorder="1"/>
    <xf numFmtId="0" fontId="20" fillId="0" borderId="0" xfId="0" applyFont="1" applyBorder="1"/>
    <xf numFmtId="0" fontId="20" fillId="0" borderId="19" xfId="0" applyFont="1" applyBorder="1"/>
    <xf numFmtId="0" fontId="20" fillId="0" borderId="20" xfId="0" applyFont="1" applyBorder="1"/>
    <xf numFmtId="164" fontId="23" fillId="0" borderId="0" xfId="1" applyNumberFormat="1" applyFont="1" applyBorder="1"/>
    <xf numFmtId="164" fontId="23" fillId="0" borderId="19" xfId="1" applyNumberFormat="1" applyFont="1" applyBorder="1"/>
    <xf numFmtId="164" fontId="18" fillId="0" borderId="0" xfId="1" applyNumberFormat="1" applyFont="1" applyBorder="1"/>
    <xf numFmtId="164" fontId="18" fillId="0" borderId="19" xfId="1" applyNumberFormat="1" applyFont="1" applyBorder="1"/>
    <xf numFmtId="0" fontId="20" fillId="0" borderId="16" xfId="0" applyFont="1" applyBorder="1"/>
    <xf numFmtId="164" fontId="23" fillId="0" borderId="17" xfId="1" applyNumberFormat="1" applyFont="1" applyBorder="1"/>
    <xf numFmtId="164" fontId="23" fillId="0" borderId="18" xfId="1" applyNumberFormat="1" applyFont="1" applyBorder="1"/>
    <xf numFmtId="164" fontId="18" fillId="0" borderId="0" xfId="0" applyNumberFormat="1" applyFont="1" applyBorder="1"/>
    <xf numFmtId="164" fontId="18" fillId="0" borderId="19" xfId="0" applyNumberFormat="1" applyFont="1" applyBorder="1"/>
    <xf numFmtId="164" fontId="18" fillId="0" borderId="17" xfId="0" applyNumberFormat="1" applyFont="1" applyBorder="1"/>
    <xf numFmtId="164" fontId="18" fillId="0" borderId="18" xfId="0" applyNumberFormat="1" applyFont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0" fontId="22" fillId="0" borderId="0" xfId="0" applyFont="1"/>
    <xf numFmtId="0" fontId="21" fillId="35" borderId="11" xfId="0" applyFont="1" applyFill="1" applyBorder="1" applyAlignment="1">
      <alignment horizontal="center"/>
    </xf>
    <xf numFmtId="0" fontId="20" fillId="35" borderId="0" xfId="0" applyFont="1" applyFill="1"/>
    <xf numFmtId="0" fontId="20" fillId="35" borderId="10" xfId="0" applyFont="1" applyFill="1" applyBorder="1"/>
    <xf numFmtId="0" fontId="25" fillId="0" borderId="0" xfId="0" quotePrefix="1" applyFont="1" applyAlignment="1">
      <alignment horizontal="center"/>
    </xf>
    <xf numFmtId="0" fontId="25" fillId="0" borderId="0" xfId="0" applyFont="1" applyAlignment="1">
      <alignment horizontal="center"/>
    </xf>
    <xf numFmtId="164" fontId="24" fillId="0" borderId="0" xfId="1" applyNumberFormat="1" applyFont="1" applyAlignment="1">
      <alignment horizontal="center"/>
    </xf>
    <xf numFmtId="10" fontId="18" fillId="0" borderId="16" xfId="0" applyNumberFormat="1" applyFont="1" applyBorder="1" applyAlignment="1">
      <alignment horizontal="center"/>
    </xf>
    <xf numFmtId="9" fontId="18" fillId="0" borderId="18" xfId="0" applyNumberFormat="1" applyFont="1" applyBorder="1" applyAlignment="1">
      <alignment horizontal="center"/>
    </xf>
    <xf numFmtId="10" fontId="18" fillId="0" borderId="17" xfId="0" applyNumberFormat="1" applyFont="1" applyBorder="1" applyAlignment="1">
      <alignment horizontal="center"/>
    </xf>
    <xf numFmtId="10" fontId="18" fillId="0" borderId="18" xfId="0" applyNumberFormat="1" applyFont="1" applyBorder="1" applyAlignment="1">
      <alignment horizontal="center"/>
    </xf>
    <xf numFmtId="10" fontId="18" fillId="0" borderId="17" xfId="1" applyNumberFormat="1" applyFont="1" applyBorder="1" applyAlignment="1">
      <alignment horizontal="center"/>
    </xf>
    <xf numFmtId="10" fontId="18" fillId="0" borderId="18" xfId="1" applyNumberFormat="1" applyFont="1" applyBorder="1" applyAlignment="1">
      <alignment horizontal="center"/>
    </xf>
    <xf numFmtId="1" fontId="18" fillId="0" borderId="16" xfId="0" applyNumberFormat="1" applyFont="1" applyBorder="1" applyAlignment="1">
      <alignment horizontal="center"/>
    </xf>
    <xf numFmtId="1" fontId="18" fillId="0" borderId="17" xfId="0" applyNumberFormat="1" applyFont="1" applyBorder="1" applyAlignment="1">
      <alignment horizontal="center"/>
    </xf>
    <xf numFmtId="1" fontId="18" fillId="0" borderId="18" xfId="0" applyNumberFormat="1" applyFont="1" applyBorder="1" applyAlignment="1">
      <alignment horizontal="center"/>
    </xf>
    <xf numFmtId="164" fontId="18" fillId="0" borderId="18" xfId="0" applyNumberFormat="1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26" fillId="36" borderId="16" xfId="0" applyFont="1" applyFill="1" applyBorder="1" applyAlignment="1">
      <alignment horizontal="center" wrapText="1"/>
    </xf>
    <xf numFmtId="0" fontId="26" fillId="36" borderId="18" xfId="0" applyFont="1" applyFill="1" applyBorder="1" applyAlignment="1">
      <alignment horizontal="center" vertical="center"/>
    </xf>
    <xf numFmtId="0" fontId="26" fillId="36" borderId="17" xfId="0" applyFont="1" applyFill="1" applyBorder="1" applyAlignment="1">
      <alignment horizontal="center" vertical="center"/>
    </xf>
    <xf numFmtId="0" fontId="26" fillId="36" borderId="16" xfId="0" applyFont="1" applyFill="1" applyBorder="1" applyAlignment="1">
      <alignment horizontal="center" vertical="center"/>
    </xf>
    <xf numFmtId="168" fontId="26" fillId="36" borderId="17" xfId="0" applyNumberFormat="1" applyFont="1" applyFill="1" applyBorder="1" applyAlignment="1">
      <alignment horizontal="center" vertical="center"/>
    </xf>
    <xf numFmtId="168" fontId="26" fillId="36" borderId="18" xfId="0" applyNumberFormat="1" applyFont="1" applyFill="1" applyBorder="1" applyAlignment="1">
      <alignment horizontal="center" vertical="center"/>
    </xf>
    <xf numFmtId="0" fontId="26" fillId="36" borderId="17" xfId="0" applyFont="1" applyFill="1" applyBorder="1" applyAlignment="1">
      <alignment horizontal="center" vertical="center" wrapText="1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4" xr:uid="{7AA6FBCE-A1D8-416F-80DB-239063C50218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Percent 2" xfId="43" xr:uid="{3361F0F9-126E-4BD2-B4A4-4E7205EBAC4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6EBC-23A3-4366-A941-1696FE77277C}">
  <dimension ref="A2:Q38"/>
  <sheetViews>
    <sheetView showGridLines="0" zoomScaleNormal="100" workbookViewId="0">
      <selection activeCell="A2" sqref="A2"/>
    </sheetView>
  </sheetViews>
  <sheetFormatPr defaultRowHeight="12.75" x14ac:dyDescent="0.2"/>
  <cols>
    <col min="1" max="1" width="21.85546875" style="6" customWidth="1"/>
    <col min="2" max="9" width="9.140625" style="6"/>
    <col min="10" max="10" width="21.85546875" style="6" customWidth="1"/>
    <col min="11" max="16384" width="9.140625" style="6"/>
  </cols>
  <sheetData>
    <row r="2" spans="1:17" x14ac:dyDescent="0.2">
      <c r="A2" s="24" t="s">
        <v>50</v>
      </c>
      <c r="B2" s="25"/>
      <c r="C2" s="25"/>
      <c r="D2" s="25"/>
      <c r="E2" s="25"/>
      <c r="F2" s="25"/>
      <c r="G2" s="25"/>
      <c r="H2" s="26"/>
      <c r="J2" s="27" t="s">
        <v>51</v>
      </c>
      <c r="K2" s="25"/>
      <c r="L2" s="25"/>
      <c r="M2" s="25"/>
      <c r="N2" s="25"/>
      <c r="O2" s="25"/>
      <c r="P2" s="25"/>
      <c r="Q2" s="26"/>
    </row>
    <row r="3" spans="1:17" x14ac:dyDescent="0.2">
      <c r="A3" s="28"/>
      <c r="B3" s="29">
        <v>2025</v>
      </c>
      <c r="C3" s="29">
        <f>+B3+1</f>
        <v>2026</v>
      </c>
      <c r="D3" s="29">
        <f t="shared" ref="D3:H3" si="0">+C3+1</f>
        <v>2027</v>
      </c>
      <c r="E3" s="29">
        <f t="shared" si="0"/>
        <v>2028</v>
      </c>
      <c r="F3" s="29">
        <f t="shared" si="0"/>
        <v>2029</v>
      </c>
      <c r="G3" s="29">
        <f t="shared" si="0"/>
        <v>2030</v>
      </c>
      <c r="H3" s="30">
        <f t="shared" si="0"/>
        <v>2031</v>
      </c>
      <c r="J3" s="28"/>
      <c r="K3" s="29">
        <v>2025</v>
      </c>
      <c r="L3" s="29">
        <f>+K3+1</f>
        <v>2026</v>
      </c>
      <c r="M3" s="29">
        <f t="shared" ref="M3:Q3" si="1">+L3+1</f>
        <v>2027</v>
      </c>
      <c r="N3" s="29">
        <f t="shared" si="1"/>
        <v>2028</v>
      </c>
      <c r="O3" s="29">
        <f t="shared" si="1"/>
        <v>2029</v>
      </c>
      <c r="P3" s="29">
        <f t="shared" si="1"/>
        <v>2030</v>
      </c>
      <c r="Q3" s="30">
        <f t="shared" si="1"/>
        <v>2031</v>
      </c>
    </row>
    <row r="4" spans="1:17" x14ac:dyDescent="0.2">
      <c r="A4" s="31" t="s">
        <v>51</v>
      </c>
      <c r="B4" s="32">
        <v>1.2E-2</v>
      </c>
      <c r="C4" s="32">
        <v>-0.01</v>
      </c>
      <c r="D4" s="32">
        <v>5.0000000000000001E-3</v>
      </c>
      <c r="E4" s="32">
        <v>1.2E-2</v>
      </c>
      <c r="F4" s="32">
        <v>1.2999999999999999E-2</v>
      </c>
      <c r="G4" s="32">
        <v>1.4999999999999999E-2</v>
      </c>
      <c r="H4" s="33">
        <v>1.4999999999999999E-2</v>
      </c>
      <c r="J4" s="31" t="s">
        <v>50</v>
      </c>
      <c r="K4" s="34">
        <f>+B4</f>
        <v>1.2E-2</v>
      </c>
      <c r="L4" s="34">
        <f>+C4</f>
        <v>-0.01</v>
      </c>
      <c r="M4" s="34">
        <f>+D4</f>
        <v>5.0000000000000001E-3</v>
      </c>
      <c r="N4" s="34">
        <f>+E4</f>
        <v>1.2E-2</v>
      </c>
      <c r="O4" s="34">
        <f>+F4</f>
        <v>1.2999999999999999E-2</v>
      </c>
      <c r="P4" s="34">
        <f>+G4</f>
        <v>1.4999999999999999E-2</v>
      </c>
      <c r="Q4" s="35">
        <f>+H4</f>
        <v>1.4999999999999999E-2</v>
      </c>
    </row>
    <row r="5" spans="1:17" x14ac:dyDescent="0.2">
      <c r="A5" s="31" t="s">
        <v>52</v>
      </c>
      <c r="B5" s="32">
        <v>1.4999999999999999E-2</v>
      </c>
      <c r="C5" s="32">
        <v>1.7999999999999999E-2</v>
      </c>
      <c r="D5" s="32">
        <v>2.3E-2</v>
      </c>
      <c r="E5" s="32">
        <v>2.1999999999999999E-2</v>
      </c>
      <c r="F5" s="32">
        <v>2.1000000000000001E-2</v>
      </c>
      <c r="G5" s="32">
        <v>0.02</v>
      </c>
      <c r="H5" s="33">
        <v>0.02</v>
      </c>
      <c r="J5" s="31" t="s">
        <v>53</v>
      </c>
      <c r="K5" s="34">
        <f>+B10</f>
        <v>1.7999999999999999E-2</v>
      </c>
      <c r="L5" s="34">
        <f>+C10</f>
        <v>1.6E-2</v>
      </c>
      <c r="M5" s="34">
        <f>+D10</f>
        <v>1.7000000000000001E-2</v>
      </c>
      <c r="N5" s="34">
        <f>+E10</f>
        <v>1.6E-2</v>
      </c>
      <c r="O5" s="34">
        <f>+F10</f>
        <v>1.6E-2</v>
      </c>
      <c r="P5" s="34">
        <f>+G10</f>
        <v>1.7000000000000001E-2</v>
      </c>
      <c r="Q5" s="35">
        <f>+H10</f>
        <v>1.7999999999999999E-2</v>
      </c>
    </row>
    <row r="6" spans="1:17" x14ac:dyDescent="0.2">
      <c r="A6" s="36" t="s">
        <v>54</v>
      </c>
      <c r="B6" s="37">
        <v>0.02</v>
      </c>
      <c r="C6" s="37">
        <v>2.8000000000000001E-2</v>
      </c>
      <c r="D6" s="37">
        <v>3.2000000000000001E-2</v>
      </c>
      <c r="E6" s="37">
        <v>3.5000000000000003E-2</v>
      </c>
      <c r="F6" s="37">
        <v>3.4000000000000002E-2</v>
      </c>
      <c r="G6" s="37">
        <v>3.3000000000000002E-2</v>
      </c>
      <c r="H6" s="38">
        <v>3.2000000000000001E-2</v>
      </c>
      <c r="J6" s="31" t="s">
        <v>55</v>
      </c>
      <c r="K6" s="34">
        <f>+B16</f>
        <v>0.03</v>
      </c>
      <c r="L6" s="34">
        <f>+C16</f>
        <v>2.7E-2</v>
      </c>
      <c r="M6" s="34">
        <f>+D16</f>
        <v>2.5999999999999999E-2</v>
      </c>
      <c r="N6" s="34">
        <f>+E16</f>
        <v>2.7E-2</v>
      </c>
      <c r="O6" s="34">
        <f>+F16</f>
        <v>2.9000000000000001E-2</v>
      </c>
      <c r="P6" s="34">
        <f>+G16</f>
        <v>0.03</v>
      </c>
      <c r="Q6" s="35">
        <f>+H16</f>
        <v>3.1E-2</v>
      </c>
    </row>
    <row r="7" spans="1:17" x14ac:dyDescent="0.2">
      <c r="J7" s="31" t="s">
        <v>56</v>
      </c>
      <c r="K7" s="39">
        <f>+B22</f>
        <v>2.5999999999999999E-2</v>
      </c>
      <c r="L7" s="39">
        <f>+C22</f>
        <v>2.4E-2</v>
      </c>
      <c r="M7" s="39">
        <f>+D22</f>
        <v>2.5000000000000001E-2</v>
      </c>
      <c r="N7" s="39">
        <f>+E22</f>
        <v>2.5999999999999999E-2</v>
      </c>
      <c r="O7" s="39">
        <f>+F22</f>
        <v>2.7E-2</v>
      </c>
      <c r="P7" s="39">
        <f>+G22</f>
        <v>2.8000000000000001E-2</v>
      </c>
      <c r="Q7" s="40">
        <f>+H22</f>
        <v>2.9000000000000001E-2</v>
      </c>
    </row>
    <row r="8" spans="1:17" x14ac:dyDescent="0.2">
      <c r="A8" s="24" t="s">
        <v>53</v>
      </c>
      <c r="B8" s="25"/>
      <c r="C8" s="25"/>
      <c r="D8" s="25"/>
      <c r="E8" s="25"/>
      <c r="F8" s="25"/>
      <c r="G8" s="25"/>
      <c r="H8" s="26"/>
      <c r="J8" s="36" t="s">
        <v>57</v>
      </c>
      <c r="K8" s="41">
        <f>+B28</f>
        <v>5.6000000000000001E-2</v>
      </c>
      <c r="L8" s="41">
        <f>+C28</f>
        <v>5.3999999999999999E-2</v>
      </c>
      <c r="M8" s="41">
        <f>+D28</f>
        <v>5.5E-2</v>
      </c>
      <c r="N8" s="41">
        <f>+E28</f>
        <v>5.6000000000000001E-2</v>
      </c>
      <c r="O8" s="41">
        <f>+F28</f>
        <v>5.7000000000000002E-2</v>
      </c>
      <c r="P8" s="41">
        <f>+G28</f>
        <v>5.8000000000000003E-2</v>
      </c>
      <c r="Q8" s="42">
        <f>+H28</f>
        <v>5.8999999999999997E-2</v>
      </c>
    </row>
    <row r="9" spans="1:17" x14ac:dyDescent="0.2">
      <c r="A9" s="28"/>
      <c r="B9" s="29">
        <v>2025</v>
      </c>
      <c r="C9" s="29">
        <f>+B9+1</f>
        <v>2026</v>
      </c>
      <c r="D9" s="29">
        <f t="shared" ref="D9:H9" si="2">+C9+1</f>
        <v>2027</v>
      </c>
      <c r="E9" s="29">
        <f t="shared" si="2"/>
        <v>2028</v>
      </c>
      <c r="F9" s="29">
        <f t="shared" si="2"/>
        <v>2029</v>
      </c>
      <c r="G9" s="29">
        <f t="shared" si="2"/>
        <v>2030</v>
      </c>
      <c r="H9" s="30">
        <f t="shared" si="2"/>
        <v>2031</v>
      </c>
    </row>
    <row r="10" spans="1:17" x14ac:dyDescent="0.2">
      <c r="A10" s="31" t="s">
        <v>51</v>
      </c>
      <c r="B10" s="32">
        <v>1.7999999999999999E-2</v>
      </c>
      <c r="C10" s="32">
        <v>1.6E-2</v>
      </c>
      <c r="D10" s="32">
        <v>1.7000000000000001E-2</v>
      </c>
      <c r="E10" s="32">
        <v>1.6E-2</v>
      </c>
      <c r="F10" s="32">
        <v>1.6E-2</v>
      </c>
      <c r="G10" s="32">
        <v>1.7000000000000001E-2</v>
      </c>
      <c r="H10" s="33">
        <v>1.7999999999999999E-2</v>
      </c>
      <c r="J10" s="27" t="s">
        <v>58</v>
      </c>
      <c r="K10" s="25"/>
      <c r="L10" s="25"/>
      <c r="M10" s="25"/>
      <c r="N10" s="25"/>
      <c r="O10" s="25"/>
      <c r="P10" s="25"/>
      <c r="Q10" s="26"/>
    </row>
    <row r="11" spans="1:17" x14ac:dyDescent="0.2">
      <c r="A11" s="31" t="s">
        <v>52</v>
      </c>
      <c r="B11" s="32">
        <v>2.3E-2</v>
      </c>
      <c r="C11" s="32">
        <v>2.1000000000000001E-2</v>
      </c>
      <c r="D11" s="32">
        <v>0.02</v>
      </c>
      <c r="E11" s="32">
        <v>0.02</v>
      </c>
      <c r="F11" s="32">
        <v>0.02</v>
      </c>
      <c r="G11" s="32">
        <v>0.02</v>
      </c>
      <c r="H11" s="33">
        <v>0.02</v>
      </c>
      <c r="J11" s="28"/>
      <c r="K11" s="29">
        <v>2025</v>
      </c>
      <c r="L11" s="29">
        <f>+K11+1</f>
        <v>2026</v>
      </c>
      <c r="M11" s="29">
        <f t="shared" ref="M11:Q11" si="3">+L11+1</f>
        <v>2027</v>
      </c>
      <c r="N11" s="29">
        <f t="shared" si="3"/>
        <v>2028</v>
      </c>
      <c r="O11" s="29">
        <f t="shared" si="3"/>
        <v>2029</v>
      </c>
      <c r="P11" s="29">
        <f t="shared" si="3"/>
        <v>2030</v>
      </c>
      <c r="Q11" s="30">
        <f t="shared" si="3"/>
        <v>2031</v>
      </c>
    </row>
    <row r="12" spans="1:17" x14ac:dyDescent="0.2">
      <c r="A12" s="36" t="s">
        <v>54</v>
      </c>
      <c r="B12" s="37">
        <v>2.5999999999999999E-2</v>
      </c>
      <c r="C12" s="37">
        <v>2.8000000000000001E-2</v>
      </c>
      <c r="D12" s="37">
        <v>2.9000000000000001E-2</v>
      </c>
      <c r="E12" s="37">
        <v>2.7E-2</v>
      </c>
      <c r="F12" s="37">
        <v>2.5999999999999999E-2</v>
      </c>
      <c r="G12" s="37">
        <v>2.5000000000000001E-2</v>
      </c>
      <c r="H12" s="38">
        <v>2.5000000000000001E-2</v>
      </c>
      <c r="J12" s="31" t="s">
        <v>50</v>
      </c>
      <c r="K12" s="34">
        <f>+B5</f>
        <v>1.4999999999999999E-2</v>
      </c>
      <c r="L12" s="34">
        <f>+C5</f>
        <v>1.7999999999999999E-2</v>
      </c>
      <c r="M12" s="34">
        <f>+D5</f>
        <v>2.3E-2</v>
      </c>
      <c r="N12" s="34">
        <f>+E5</f>
        <v>2.1999999999999999E-2</v>
      </c>
      <c r="O12" s="34">
        <f>+F5</f>
        <v>2.1000000000000001E-2</v>
      </c>
      <c r="P12" s="34">
        <f>+G5</f>
        <v>0.02</v>
      </c>
      <c r="Q12" s="35">
        <f>+H5</f>
        <v>0.02</v>
      </c>
    </row>
    <row r="13" spans="1:17" x14ac:dyDescent="0.2">
      <c r="J13" s="31" t="s">
        <v>53</v>
      </c>
      <c r="K13" s="34">
        <f>+B11</f>
        <v>2.3E-2</v>
      </c>
      <c r="L13" s="34">
        <f>+C11</f>
        <v>2.1000000000000001E-2</v>
      </c>
      <c r="M13" s="34">
        <f>+D11</f>
        <v>0.02</v>
      </c>
      <c r="N13" s="34">
        <f>+E11</f>
        <v>0.02</v>
      </c>
      <c r="O13" s="34">
        <f>+F11</f>
        <v>0.02</v>
      </c>
      <c r="P13" s="34">
        <f>+G11</f>
        <v>0.02</v>
      </c>
      <c r="Q13" s="35">
        <f>+H11</f>
        <v>0.02</v>
      </c>
    </row>
    <row r="14" spans="1:17" x14ac:dyDescent="0.2">
      <c r="A14" s="24" t="s">
        <v>55</v>
      </c>
      <c r="B14" s="25"/>
      <c r="C14" s="25"/>
      <c r="D14" s="25"/>
      <c r="E14" s="25"/>
      <c r="F14" s="25"/>
      <c r="G14" s="25"/>
      <c r="H14" s="26"/>
      <c r="J14" s="31" t="s">
        <v>55</v>
      </c>
      <c r="K14" s="34">
        <f>+B17</f>
        <v>3.5999999999999997E-2</v>
      </c>
      <c r="L14" s="34">
        <f>+C17</f>
        <v>3.5999999999999997E-2</v>
      </c>
      <c r="M14" s="34">
        <f>+D17</f>
        <v>3.6999999999999998E-2</v>
      </c>
      <c r="N14" s="34">
        <f>+E17</f>
        <v>3.7999999999999999E-2</v>
      </c>
      <c r="O14" s="34">
        <f>+F17</f>
        <v>3.9E-2</v>
      </c>
      <c r="P14" s="34">
        <f>+G17</f>
        <v>0.04</v>
      </c>
      <c r="Q14" s="35">
        <f>+H17</f>
        <v>0.04</v>
      </c>
    </row>
    <row r="15" spans="1:17" x14ac:dyDescent="0.2">
      <c r="A15" s="28"/>
      <c r="B15" s="29">
        <v>2025</v>
      </c>
      <c r="C15" s="29">
        <f>+B15+1</f>
        <v>2026</v>
      </c>
      <c r="D15" s="29">
        <f t="shared" ref="D15:H15" si="4">+C15+1</f>
        <v>2027</v>
      </c>
      <c r="E15" s="29">
        <f t="shared" si="4"/>
        <v>2028</v>
      </c>
      <c r="F15" s="29">
        <f t="shared" si="4"/>
        <v>2029</v>
      </c>
      <c r="G15" s="29">
        <f t="shared" si="4"/>
        <v>2030</v>
      </c>
      <c r="H15" s="30">
        <f t="shared" si="4"/>
        <v>2031</v>
      </c>
      <c r="J15" s="31" t="s">
        <v>56</v>
      </c>
      <c r="K15" s="39">
        <f>+B23</f>
        <v>3.5000000000000003E-2</v>
      </c>
      <c r="L15" s="39">
        <f>+C23</f>
        <v>3.5999999999999997E-2</v>
      </c>
      <c r="M15" s="39">
        <f>+D23</f>
        <v>3.6999999999999998E-2</v>
      </c>
      <c r="N15" s="39">
        <f>+E23</f>
        <v>3.7999999999999999E-2</v>
      </c>
      <c r="O15" s="39">
        <f>+F23</f>
        <v>3.9E-2</v>
      </c>
      <c r="P15" s="39">
        <f>+G23</f>
        <v>0.04</v>
      </c>
      <c r="Q15" s="40">
        <f>+H23</f>
        <v>0.04</v>
      </c>
    </row>
    <row r="16" spans="1:17" x14ac:dyDescent="0.2">
      <c r="A16" s="31" t="s">
        <v>51</v>
      </c>
      <c r="B16" s="32">
        <v>0.03</v>
      </c>
      <c r="C16" s="32">
        <v>2.7E-2</v>
      </c>
      <c r="D16" s="32">
        <v>2.5999999999999999E-2</v>
      </c>
      <c r="E16" s="32">
        <v>2.7E-2</v>
      </c>
      <c r="F16" s="32">
        <v>2.9000000000000001E-2</v>
      </c>
      <c r="G16" s="32">
        <v>0.03</v>
      </c>
      <c r="H16" s="33">
        <v>3.1E-2</v>
      </c>
      <c r="J16" s="36" t="s">
        <v>57</v>
      </c>
      <c r="K16" s="41">
        <f>+B29</f>
        <v>0.05</v>
      </c>
      <c r="L16" s="41">
        <f>+C29</f>
        <v>5.0999999999999997E-2</v>
      </c>
      <c r="M16" s="41">
        <f>+D29</f>
        <v>5.1999999999999998E-2</v>
      </c>
      <c r="N16" s="41">
        <f>+E29</f>
        <v>5.2999999999999999E-2</v>
      </c>
      <c r="O16" s="41">
        <f>+F29</f>
        <v>5.3999999999999999E-2</v>
      </c>
      <c r="P16" s="41">
        <f>+G29</f>
        <v>5.5E-2</v>
      </c>
      <c r="Q16" s="42">
        <f>+H29</f>
        <v>5.5E-2</v>
      </c>
    </row>
    <row r="17" spans="1:17" x14ac:dyDescent="0.2">
      <c r="A17" s="31" t="s">
        <v>52</v>
      </c>
      <c r="B17" s="32">
        <v>3.5999999999999997E-2</v>
      </c>
      <c r="C17" s="32">
        <v>3.5999999999999997E-2</v>
      </c>
      <c r="D17" s="32">
        <v>3.6999999999999998E-2</v>
      </c>
      <c r="E17" s="32">
        <v>3.7999999999999999E-2</v>
      </c>
      <c r="F17" s="32">
        <v>3.9E-2</v>
      </c>
      <c r="G17" s="32">
        <v>0.04</v>
      </c>
      <c r="H17" s="33">
        <v>0.04</v>
      </c>
    </row>
    <row r="18" spans="1:17" x14ac:dyDescent="0.2">
      <c r="A18" s="36" t="s">
        <v>54</v>
      </c>
      <c r="B18" s="37">
        <v>4.4999999999999998E-2</v>
      </c>
      <c r="C18" s="37">
        <v>4.8000000000000001E-2</v>
      </c>
      <c r="D18" s="37">
        <v>5.0999999999999997E-2</v>
      </c>
      <c r="E18" s="37">
        <v>5.1999999999999998E-2</v>
      </c>
      <c r="F18" s="37">
        <v>5.0999999999999997E-2</v>
      </c>
      <c r="G18" s="37">
        <v>4.9000000000000002E-2</v>
      </c>
      <c r="H18" s="38">
        <v>4.8000000000000001E-2</v>
      </c>
      <c r="J18" s="27" t="s">
        <v>54</v>
      </c>
      <c r="K18" s="25"/>
      <c r="L18" s="25"/>
      <c r="M18" s="25"/>
      <c r="N18" s="25"/>
      <c r="O18" s="25"/>
      <c r="P18" s="25"/>
      <c r="Q18" s="26"/>
    </row>
    <row r="19" spans="1:17" x14ac:dyDescent="0.2">
      <c r="J19" s="28"/>
      <c r="K19" s="29">
        <v>2025</v>
      </c>
      <c r="L19" s="29">
        <f>+K19+1</f>
        <v>2026</v>
      </c>
      <c r="M19" s="29">
        <f t="shared" ref="M19:Q19" si="5">+L19+1</f>
        <v>2027</v>
      </c>
      <c r="N19" s="29">
        <f t="shared" si="5"/>
        <v>2028</v>
      </c>
      <c r="O19" s="29">
        <f t="shared" si="5"/>
        <v>2029</v>
      </c>
      <c r="P19" s="29">
        <f t="shared" si="5"/>
        <v>2030</v>
      </c>
      <c r="Q19" s="30">
        <f t="shared" si="5"/>
        <v>2031</v>
      </c>
    </row>
    <row r="20" spans="1:17" x14ac:dyDescent="0.2">
      <c r="A20" s="24" t="s">
        <v>56</v>
      </c>
      <c r="B20" s="25"/>
      <c r="C20" s="25"/>
      <c r="D20" s="25"/>
      <c r="E20" s="25"/>
      <c r="F20" s="25"/>
      <c r="G20" s="25"/>
      <c r="H20" s="26"/>
      <c r="J20" s="31" t="s">
        <v>50</v>
      </c>
      <c r="K20" s="34">
        <f t="shared" ref="K20:Q20" si="6">+B6</f>
        <v>0.02</v>
      </c>
      <c r="L20" s="34">
        <f t="shared" si="6"/>
        <v>2.8000000000000001E-2</v>
      </c>
      <c r="M20" s="34">
        <f t="shared" si="6"/>
        <v>3.2000000000000001E-2</v>
      </c>
      <c r="N20" s="34">
        <f t="shared" si="6"/>
        <v>3.5000000000000003E-2</v>
      </c>
      <c r="O20" s="34">
        <f t="shared" si="6"/>
        <v>3.4000000000000002E-2</v>
      </c>
      <c r="P20" s="34">
        <f t="shared" si="6"/>
        <v>3.3000000000000002E-2</v>
      </c>
      <c r="Q20" s="35">
        <f t="shared" si="6"/>
        <v>3.2000000000000001E-2</v>
      </c>
    </row>
    <row r="21" spans="1:17" x14ac:dyDescent="0.2">
      <c r="A21" s="28"/>
      <c r="B21" s="29">
        <v>2025</v>
      </c>
      <c r="C21" s="29">
        <f>+B21+1</f>
        <v>2026</v>
      </c>
      <c r="D21" s="29">
        <f t="shared" ref="D21:H21" si="7">+C21+1</f>
        <v>2027</v>
      </c>
      <c r="E21" s="29">
        <f t="shared" si="7"/>
        <v>2028</v>
      </c>
      <c r="F21" s="29">
        <f t="shared" si="7"/>
        <v>2029</v>
      </c>
      <c r="G21" s="29">
        <f t="shared" si="7"/>
        <v>2030</v>
      </c>
      <c r="H21" s="30">
        <f t="shared" si="7"/>
        <v>2031</v>
      </c>
      <c r="J21" s="31" t="s">
        <v>53</v>
      </c>
      <c r="K21" s="34">
        <f t="shared" ref="K21:Q21" si="8">+B12</f>
        <v>2.5999999999999999E-2</v>
      </c>
      <c r="L21" s="34">
        <f t="shared" si="8"/>
        <v>2.8000000000000001E-2</v>
      </c>
      <c r="M21" s="34">
        <f t="shared" si="8"/>
        <v>2.9000000000000001E-2</v>
      </c>
      <c r="N21" s="34">
        <f t="shared" si="8"/>
        <v>2.7E-2</v>
      </c>
      <c r="O21" s="34">
        <f t="shared" si="8"/>
        <v>2.5999999999999999E-2</v>
      </c>
      <c r="P21" s="34">
        <f t="shared" si="8"/>
        <v>2.5000000000000001E-2</v>
      </c>
      <c r="Q21" s="35">
        <f t="shared" si="8"/>
        <v>2.5000000000000001E-2</v>
      </c>
    </row>
    <row r="22" spans="1:17" x14ac:dyDescent="0.2">
      <c r="A22" s="31" t="s">
        <v>51</v>
      </c>
      <c r="B22" s="32">
        <v>2.5999999999999999E-2</v>
      </c>
      <c r="C22" s="32">
        <v>2.4E-2</v>
      </c>
      <c r="D22" s="32">
        <v>2.5000000000000001E-2</v>
      </c>
      <c r="E22" s="32">
        <v>2.5999999999999999E-2</v>
      </c>
      <c r="F22" s="32">
        <v>2.7E-2</v>
      </c>
      <c r="G22" s="32">
        <v>2.8000000000000001E-2</v>
      </c>
      <c r="H22" s="33">
        <v>2.9000000000000001E-2</v>
      </c>
      <c r="J22" s="31" t="s">
        <v>55</v>
      </c>
      <c r="K22" s="34">
        <f t="shared" ref="K22:Q22" si="9">+B18</f>
        <v>4.4999999999999998E-2</v>
      </c>
      <c r="L22" s="34">
        <f t="shared" si="9"/>
        <v>4.8000000000000001E-2</v>
      </c>
      <c r="M22" s="34">
        <f t="shared" si="9"/>
        <v>5.0999999999999997E-2</v>
      </c>
      <c r="N22" s="34">
        <f t="shared" si="9"/>
        <v>5.1999999999999998E-2</v>
      </c>
      <c r="O22" s="34">
        <f t="shared" si="9"/>
        <v>5.0999999999999997E-2</v>
      </c>
      <c r="P22" s="34">
        <f t="shared" si="9"/>
        <v>4.9000000000000002E-2</v>
      </c>
      <c r="Q22" s="35">
        <f t="shared" si="9"/>
        <v>4.8000000000000001E-2</v>
      </c>
    </row>
    <row r="23" spans="1:17" x14ac:dyDescent="0.2">
      <c r="A23" s="31" t="s">
        <v>52</v>
      </c>
      <c r="B23" s="32">
        <v>3.5000000000000003E-2</v>
      </c>
      <c r="C23" s="32">
        <v>3.5999999999999997E-2</v>
      </c>
      <c r="D23" s="32">
        <v>3.6999999999999998E-2</v>
      </c>
      <c r="E23" s="32">
        <v>3.7999999999999999E-2</v>
      </c>
      <c r="F23" s="32">
        <v>3.9E-2</v>
      </c>
      <c r="G23" s="32">
        <v>0.04</v>
      </c>
      <c r="H23" s="33">
        <v>0.04</v>
      </c>
      <c r="J23" s="31" t="s">
        <v>56</v>
      </c>
      <c r="K23" s="34">
        <f>+B24</f>
        <v>4.2999999999999997E-2</v>
      </c>
      <c r="L23" s="34">
        <f t="shared" ref="L23:Q23" si="10">+C24</f>
        <v>4.4999999999999998E-2</v>
      </c>
      <c r="M23" s="34">
        <f t="shared" si="10"/>
        <v>4.8000000000000001E-2</v>
      </c>
      <c r="N23" s="34">
        <f t="shared" si="10"/>
        <v>0.05</v>
      </c>
      <c r="O23" s="34">
        <f t="shared" si="10"/>
        <v>4.9000000000000002E-2</v>
      </c>
      <c r="P23" s="34">
        <f t="shared" si="10"/>
        <v>4.7E-2</v>
      </c>
      <c r="Q23" s="35">
        <f t="shared" si="10"/>
        <v>4.5999999999999999E-2</v>
      </c>
    </row>
    <row r="24" spans="1:17" x14ac:dyDescent="0.2">
      <c r="A24" s="36" t="s">
        <v>54</v>
      </c>
      <c r="B24" s="37">
        <v>4.2999999999999997E-2</v>
      </c>
      <c r="C24" s="37">
        <v>4.4999999999999998E-2</v>
      </c>
      <c r="D24" s="37">
        <v>4.8000000000000001E-2</v>
      </c>
      <c r="E24" s="37">
        <v>0.05</v>
      </c>
      <c r="F24" s="37">
        <v>4.9000000000000002E-2</v>
      </c>
      <c r="G24" s="37">
        <v>4.7E-2</v>
      </c>
      <c r="H24" s="38">
        <v>4.5999999999999999E-2</v>
      </c>
      <c r="J24" s="36" t="s">
        <v>57</v>
      </c>
      <c r="K24" s="43">
        <f>+B30</f>
        <v>5.2999999999999999E-2</v>
      </c>
      <c r="L24" s="43">
        <f t="shared" ref="L24:Q24" si="11">+C30</f>
        <v>5.5E-2</v>
      </c>
      <c r="M24" s="43">
        <f t="shared" si="11"/>
        <v>5.7000000000000002E-2</v>
      </c>
      <c r="N24" s="43">
        <f t="shared" si="11"/>
        <v>5.8000000000000003E-2</v>
      </c>
      <c r="O24" s="43">
        <f t="shared" si="11"/>
        <v>5.7000000000000002E-2</v>
      </c>
      <c r="P24" s="43">
        <f t="shared" si="11"/>
        <v>5.5E-2</v>
      </c>
      <c r="Q24" s="44">
        <f t="shared" si="11"/>
        <v>5.3999999999999999E-2</v>
      </c>
    </row>
    <row r="26" spans="1:17" x14ac:dyDescent="0.2">
      <c r="A26" s="24" t="s">
        <v>57</v>
      </c>
      <c r="B26" s="25"/>
      <c r="C26" s="25"/>
      <c r="D26" s="25"/>
      <c r="E26" s="25"/>
      <c r="F26" s="25"/>
      <c r="G26" s="25"/>
      <c r="H26" s="26"/>
    </row>
    <row r="27" spans="1:17" x14ac:dyDescent="0.2">
      <c r="A27" s="28"/>
      <c r="B27" s="29">
        <v>2025</v>
      </c>
      <c r="C27" s="29">
        <f>+B27+1</f>
        <v>2026</v>
      </c>
      <c r="D27" s="29">
        <f t="shared" ref="D27:H27" si="12">+C27+1</f>
        <v>2027</v>
      </c>
      <c r="E27" s="29">
        <f t="shared" si="12"/>
        <v>2028</v>
      </c>
      <c r="F27" s="29">
        <f t="shared" si="12"/>
        <v>2029</v>
      </c>
      <c r="G27" s="29">
        <f t="shared" si="12"/>
        <v>2030</v>
      </c>
      <c r="H27" s="30">
        <f t="shared" si="12"/>
        <v>2031</v>
      </c>
      <c r="J27" s="45"/>
    </row>
    <row r="28" spans="1:17" x14ac:dyDescent="0.2">
      <c r="A28" s="31" t="s">
        <v>51</v>
      </c>
      <c r="B28" s="32">
        <v>5.6000000000000001E-2</v>
      </c>
      <c r="C28" s="32">
        <v>5.3999999999999999E-2</v>
      </c>
      <c r="D28" s="32">
        <v>5.5E-2</v>
      </c>
      <c r="E28" s="32">
        <v>5.6000000000000001E-2</v>
      </c>
      <c r="F28" s="32">
        <v>5.7000000000000002E-2</v>
      </c>
      <c r="G28" s="32">
        <v>5.8000000000000003E-2</v>
      </c>
      <c r="H28" s="33">
        <v>5.8999999999999997E-2</v>
      </c>
      <c r="K28" s="22"/>
      <c r="L28" s="22"/>
      <c r="M28" s="22"/>
      <c r="N28" s="22"/>
      <c r="O28" s="22"/>
      <c r="P28" s="22"/>
      <c r="Q28" s="22"/>
    </row>
    <row r="29" spans="1:17" x14ac:dyDescent="0.2">
      <c r="A29" s="31" t="s">
        <v>52</v>
      </c>
      <c r="B29" s="32">
        <v>0.05</v>
      </c>
      <c r="C29" s="32">
        <v>5.0999999999999997E-2</v>
      </c>
      <c r="D29" s="32">
        <v>5.1999999999999998E-2</v>
      </c>
      <c r="E29" s="32">
        <v>5.2999999999999999E-2</v>
      </c>
      <c r="F29" s="32">
        <v>5.3999999999999999E-2</v>
      </c>
      <c r="G29" s="32">
        <v>5.5E-2</v>
      </c>
      <c r="H29" s="33">
        <v>5.5E-2</v>
      </c>
      <c r="J29" s="22"/>
      <c r="K29" s="16"/>
      <c r="L29" s="16"/>
      <c r="M29" s="16"/>
      <c r="N29" s="16"/>
      <c r="O29" s="16"/>
      <c r="P29" s="16"/>
      <c r="Q29" s="16"/>
    </row>
    <row r="30" spans="1:17" x14ac:dyDescent="0.2">
      <c r="A30" s="36" t="s">
        <v>54</v>
      </c>
      <c r="B30" s="37">
        <v>5.2999999999999999E-2</v>
      </c>
      <c r="C30" s="37">
        <v>5.5E-2</v>
      </c>
      <c r="D30" s="37">
        <v>5.7000000000000002E-2</v>
      </c>
      <c r="E30" s="37">
        <v>5.8000000000000003E-2</v>
      </c>
      <c r="F30" s="37">
        <v>5.7000000000000002E-2</v>
      </c>
      <c r="G30" s="37">
        <v>5.5E-2</v>
      </c>
      <c r="H30" s="38">
        <v>5.3999999999999999E-2</v>
      </c>
      <c r="J30" s="22"/>
      <c r="K30" s="16"/>
      <c r="L30" s="16"/>
      <c r="M30" s="16"/>
      <c r="N30" s="16"/>
      <c r="O30" s="16"/>
      <c r="P30" s="16"/>
      <c r="Q30" s="16"/>
    </row>
    <row r="31" spans="1:17" x14ac:dyDescent="0.2">
      <c r="J31" s="22"/>
      <c r="K31" s="16"/>
      <c r="L31" s="16"/>
      <c r="M31" s="16"/>
      <c r="N31" s="16"/>
      <c r="O31" s="16"/>
      <c r="P31" s="16"/>
      <c r="Q31" s="16"/>
    </row>
    <row r="34" spans="10:17" x14ac:dyDescent="0.2">
      <c r="J34" s="45"/>
    </row>
    <row r="35" spans="10:17" x14ac:dyDescent="0.2">
      <c r="K35" s="22"/>
      <c r="L35" s="22"/>
      <c r="M35" s="22"/>
      <c r="N35" s="22"/>
      <c r="O35" s="22"/>
      <c r="P35" s="22"/>
      <c r="Q35" s="22"/>
    </row>
    <row r="36" spans="10:17" x14ac:dyDescent="0.2">
      <c r="J36" s="22"/>
      <c r="K36" s="16"/>
      <c r="L36" s="16"/>
      <c r="M36" s="16"/>
      <c r="N36" s="16"/>
      <c r="O36" s="16"/>
      <c r="P36" s="16"/>
      <c r="Q36" s="16"/>
    </row>
    <row r="37" spans="10:17" x14ac:dyDescent="0.2">
      <c r="J37" s="22"/>
      <c r="K37" s="16"/>
      <c r="L37" s="16"/>
      <c r="M37" s="16"/>
      <c r="N37" s="16"/>
      <c r="O37" s="16"/>
      <c r="P37" s="16"/>
      <c r="Q37" s="16"/>
    </row>
    <row r="38" spans="10:17" x14ac:dyDescent="0.2">
      <c r="J38" s="22"/>
      <c r="K38" s="16"/>
      <c r="L38" s="16"/>
      <c r="M38" s="16"/>
      <c r="N38" s="16"/>
      <c r="O38" s="16"/>
      <c r="P38" s="16"/>
      <c r="Q3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AEAE-4B95-4910-B88B-22422F5E586E}">
  <dimension ref="A1:I25"/>
  <sheetViews>
    <sheetView showGridLines="0" zoomScale="115" zoomScaleNormal="115" workbookViewId="0"/>
  </sheetViews>
  <sheetFormatPr defaultRowHeight="12.75" x14ac:dyDescent="0.2"/>
  <cols>
    <col min="1" max="1" width="17.5703125" style="6" bestFit="1" customWidth="1"/>
    <col min="2" max="2" width="12.7109375" style="6" bestFit="1" customWidth="1"/>
    <col min="3" max="3" width="14.7109375" style="6" bestFit="1" customWidth="1"/>
    <col min="4" max="4" width="12.7109375" style="6" bestFit="1" customWidth="1"/>
    <col min="5" max="5" width="12" style="6" bestFit="1" customWidth="1"/>
    <col min="6" max="6" width="13.7109375" style="6" bestFit="1" customWidth="1"/>
    <col min="7" max="7" width="12.7109375" style="6" bestFit="1" customWidth="1"/>
    <col min="8" max="9" width="12.85546875" style="6" bestFit="1" customWidth="1"/>
    <col min="10" max="16384" width="9.140625" style="6"/>
  </cols>
  <sheetData>
    <row r="1" spans="1:9" x14ac:dyDescent="0.2">
      <c r="A1" s="6" t="s">
        <v>16</v>
      </c>
    </row>
    <row r="2" spans="1:9" ht="13.5" thickBot="1" x14ac:dyDescent="0.25"/>
    <row r="3" spans="1:9" x14ac:dyDescent="0.2">
      <c r="A3" s="19" t="s">
        <v>17</v>
      </c>
      <c r="B3" s="19"/>
    </row>
    <row r="4" spans="1:9" x14ac:dyDescent="0.2">
      <c r="A4" s="6" t="s">
        <v>18</v>
      </c>
      <c r="B4" s="6">
        <v>0.92157776425130333</v>
      </c>
    </row>
    <row r="5" spans="1:9" x14ac:dyDescent="0.2">
      <c r="A5" s="6" t="s">
        <v>19</v>
      </c>
      <c r="B5" s="6">
        <v>0.8493055755624308</v>
      </c>
    </row>
    <row r="6" spans="1:9" x14ac:dyDescent="0.2">
      <c r="A6" s="6" t="s">
        <v>20</v>
      </c>
      <c r="B6" s="6">
        <v>0.83576000932085148</v>
      </c>
    </row>
    <row r="7" spans="1:9" x14ac:dyDescent="0.2">
      <c r="A7" s="6" t="s">
        <v>21</v>
      </c>
      <c r="B7" s="6">
        <v>1.4567896376018489E-2</v>
      </c>
    </row>
    <row r="8" spans="1:9" ht="13.5" thickBot="1" x14ac:dyDescent="0.25">
      <c r="A8" s="20" t="s">
        <v>22</v>
      </c>
      <c r="B8" s="20">
        <v>98</v>
      </c>
    </row>
    <row r="10" spans="1:9" ht="13.5" thickBot="1" x14ac:dyDescent="0.25">
      <c r="A10" s="6" t="s">
        <v>23</v>
      </c>
    </row>
    <row r="11" spans="1:9" x14ac:dyDescent="0.2">
      <c r="A11" s="21"/>
      <c r="B11" s="21" t="s">
        <v>28</v>
      </c>
      <c r="C11" s="21" t="s">
        <v>29</v>
      </c>
      <c r="D11" s="21" t="s">
        <v>30</v>
      </c>
      <c r="E11" s="21" t="s">
        <v>31</v>
      </c>
      <c r="F11" s="21" t="s">
        <v>32</v>
      </c>
    </row>
    <row r="12" spans="1:9" x14ac:dyDescent="0.2">
      <c r="A12" s="6" t="s">
        <v>24</v>
      </c>
      <c r="B12" s="6">
        <v>8</v>
      </c>
      <c r="C12" s="6">
        <v>0.10645118122171254</v>
      </c>
      <c r="D12" s="6">
        <v>1.3306397652714068E-2</v>
      </c>
      <c r="E12" s="6">
        <v>62.699894593953275</v>
      </c>
      <c r="F12" s="6">
        <v>2.7644774291074057E-33</v>
      </c>
    </row>
    <row r="13" spans="1:9" x14ac:dyDescent="0.2">
      <c r="A13" s="6" t="s">
        <v>25</v>
      </c>
      <c r="B13" s="6">
        <v>89</v>
      </c>
      <c r="C13" s="6">
        <v>1.8887900829194726E-2</v>
      </c>
      <c r="D13" s="6">
        <v>2.1222360482241266E-4</v>
      </c>
    </row>
    <row r="14" spans="1:9" ht="13.5" thickBot="1" x14ac:dyDescent="0.25">
      <c r="A14" s="20" t="s">
        <v>26</v>
      </c>
      <c r="B14" s="20">
        <v>97</v>
      </c>
      <c r="C14" s="20">
        <v>0.12533908205090727</v>
      </c>
      <c r="D14" s="20"/>
      <c r="E14" s="20"/>
      <c r="F14" s="20"/>
    </row>
    <row r="15" spans="1:9" ht="13.5" thickBot="1" x14ac:dyDescent="0.25"/>
    <row r="16" spans="1:9" x14ac:dyDescent="0.2">
      <c r="A16" s="21"/>
      <c r="B16" s="46" t="s">
        <v>33</v>
      </c>
      <c r="C16" s="21" t="s">
        <v>21</v>
      </c>
      <c r="D16" s="21" t="s">
        <v>34</v>
      </c>
      <c r="E16" s="21" t="s">
        <v>35</v>
      </c>
      <c r="F16" s="21" t="s">
        <v>36</v>
      </c>
      <c r="G16" s="21" t="s">
        <v>37</v>
      </c>
      <c r="H16" s="21" t="s">
        <v>38</v>
      </c>
      <c r="I16" s="21" t="s">
        <v>39</v>
      </c>
    </row>
    <row r="17" spans="1:9" x14ac:dyDescent="0.2">
      <c r="A17" s="6" t="s">
        <v>27</v>
      </c>
      <c r="B17" s="47">
        <v>-6.683850841076483E-2</v>
      </c>
      <c r="C17" s="6">
        <v>0.26012970587068335</v>
      </c>
      <c r="D17" s="6">
        <v>-0.25694300536360826</v>
      </c>
      <c r="E17" s="6">
        <v>0.79781584230017089</v>
      </c>
      <c r="F17" s="6">
        <v>-0.58371069308464762</v>
      </c>
      <c r="G17" s="6">
        <v>0.45003367626311802</v>
      </c>
      <c r="H17" s="6">
        <v>-0.58371069308464762</v>
      </c>
      <c r="I17" s="6">
        <v>0.45003367626311802</v>
      </c>
    </row>
    <row r="18" spans="1:9" x14ac:dyDescent="0.2">
      <c r="A18" s="6" t="s">
        <v>15</v>
      </c>
      <c r="B18" s="47">
        <v>0.82101321778590564</v>
      </c>
      <c r="C18" s="6">
        <v>6.4815486085783441E-2</v>
      </c>
      <c r="D18" s="6">
        <v>12.666929886158576</v>
      </c>
      <c r="E18" s="6">
        <v>1.2625264188942336E-21</v>
      </c>
      <c r="F18" s="6">
        <v>0.69222622753530794</v>
      </c>
      <c r="G18" s="6">
        <v>0.94980020803650334</v>
      </c>
      <c r="H18" s="6">
        <v>0.69222622753530794</v>
      </c>
      <c r="I18" s="6">
        <v>0.94980020803650334</v>
      </c>
    </row>
    <row r="19" spans="1:9" x14ac:dyDescent="0.2">
      <c r="A19" s="6" t="s">
        <v>13</v>
      </c>
      <c r="B19" s="47">
        <v>-0.85486944796929065</v>
      </c>
      <c r="C19" s="6">
        <v>0.41858667347821366</v>
      </c>
      <c r="D19" s="6">
        <v>-2.0422758346934913</v>
      </c>
      <c r="E19" s="6">
        <v>4.4083494538085188E-2</v>
      </c>
      <c r="F19" s="6">
        <v>-1.6865922520676935</v>
      </c>
      <c r="G19" s="6">
        <v>-2.3146643870887718E-2</v>
      </c>
      <c r="H19" s="6">
        <v>-1.6865922520676935</v>
      </c>
      <c r="I19" s="6">
        <v>-2.3146643870887718E-2</v>
      </c>
    </row>
    <row r="20" spans="1:9" x14ac:dyDescent="0.2">
      <c r="A20" s="6" t="s">
        <v>14</v>
      </c>
      <c r="B20" s="47">
        <v>9.0649444304219229E-2</v>
      </c>
      <c r="C20" s="6">
        <v>0.27075918789151698</v>
      </c>
      <c r="D20" s="6">
        <v>0.33479729722242724</v>
      </c>
      <c r="E20" s="6">
        <v>0.73856576540622121</v>
      </c>
      <c r="F20" s="6">
        <v>-0.44734329473184503</v>
      </c>
      <c r="G20" s="6">
        <v>0.62864218334028354</v>
      </c>
      <c r="H20" s="6">
        <v>-0.44734329473184503</v>
      </c>
      <c r="I20" s="6">
        <v>0.62864218334028354</v>
      </c>
    </row>
    <row r="21" spans="1:9" x14ac:dyDescent="0.2">
      <c r="A21" s="6" t="s">
        <v>7</v>
      </c>
      <c r="B21" s="47">
        <v>-0.35620950400830353</v>
      </c>
      <c r="C21" s="6">
        <v>0.2315338527331624</v>
      </c>
      <c r="D21" s="6">
        <v>-1.538476986425078</v>
      </c>
      <c r="E21" s="6">
        <v>0.12747991631760372</v>
      </c>
      <c r="F21" s="6">
        <v>-0.81626233760372235</v>
      </c>
      <c r="G21" s="6">
        <v>0.10384332958711523</v>
      </c>
      <c r="H21" s="6">
        <v>-0.81626233760372235</v>
      </c>
      <c r="I21" s="6">
        <v>0.10384332958711523</v>
      </c>
    </row>
    <row r="22" spans="1:9" x14ac:dyDescent="0.2">
      <c r="A22" s="6" t="s">
        <v>9</v>
      </c>
      <c r="B22" s="47">
        <v>-1.8575792943412623E-2</v>
      </c>
      <c r="C22" s="6">
        <v>3.1137132659758825E-2</v>
      </c>
      <c r="D22" s="6">
        <v>-0.59658007519169243</v>
      </c>
      <c r="E22" s="6">
        <v>0.55230227330913584</v>
      </c>
      <c r="F22" s="6">
        <v>-8.0444612302054894E-2</v>
      </c>
      <c r="G22" s="6">
        <v>4.3293026415229641E-2</v>
      </c>
      <c r="H22" s="6">
        <v>-8.0444612302054894E-2</v>
      </c>
      <c r="I22" s="6">
        <v>4.3293026415229641E-2</v>
      </c>
    </row>
    <row r="23" spans="1:9" x14ac:dyDescent="0.2">
      <c r="A23" s="6" t="s">
        <v>10</v>
      </c>
      <c r="B23" s="47">
        <v>-2.2643575207858588</v>
      </c>
      <c r="C23" s="6">
        <v>0.64668511744954926</v>
      </c>
      <c r="D23" s="6">
        <v>-3.501483890206444</v>
      </c>
      <c r="E23" s="6">
        <v>7.2556381021224509E-4</v>
      </c>
      <c r="F23" s="6">
        <v>-3.5493070744458333</v>
      </c>
      <c r="G23" s="6">
        <v>-0.97940796712588418</v>
      </c>
      <c r="H23" s="6">
        <v>-3.5493070744458333</v>
      </c>
      <c r="I23" s="6">
        <v>-0.97940796712588418</v>
      </c>
    </row>
    <row r="24" spans="1:9" x14ac:dyDescent="0.2">
      <c r="A24" s="6" t="s">
        <v>11</v>
      </c>
      <c r="B24" s="47">
        <v>1.9259467838460127</v>
      </c>
      <c r="C24" s="6">
        <v>0.57827787501075134</v>
      </c>
      <c r="D24" s="6">
        <v>3.330486721129017</v>
      </c>
      <c r="E24" s="6">
        <v>1.2632338799345424E-3</v>
      </c>
      <c r="F24" s="6">
        <v>0.77692096380389186</v>
      </c>
      <c r="G24" s="6">
        <v>3.0749726038881335</v>
      </c>
      <c r="H24" s="6">
        <v>0.77692096380389186</v>
      </c>
      <c r="I24" s="6">
        <v>3.0749726038881335</v>
      </c>
    </row>
    <row r="25" spans="1:9" ht="13.5" thickBot="1" x14ac:dyDescent="0.25">
      <c r="A25" s="20" t="s">
        <v>12</v>
      </c>
      <c r="B25" s="48">
        <v>0.38640124651588909</v>
      </c>
      <c r="C25" s="20">
        <v>0.16339082719034206</v>
      </c>
      <c r="D25" s="20">
        <v>2.3648894687689608</v>
      </c>
      <c r="E25" s="20">
        <v>2.0208634003056062E-2</v>
      </c>
      <c r="F25" s="20">
        <v>6.1747153193967064E-2</v>
      </c>
      <c r="G25" s="20">
        <v>0.71105533983781111</v>
      </c>
      <c r="H25" s="20">
        <v>6.1747153193967064E-2</v>
      </c>
      <c r="I25" s="20">
        <v>0.71105533983781111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2088-7E21-45C5-9E41-A958B5A6B1A0}">
  <dimension ref="A1:W42"/>
  <sheetViews>
    <sheetView showGridLines="0" tabSelected="1" zoomScaleNormal="100" workbookViewId="0">
      <selection activeCell="A3" sqref="A3"/>
    </sheetView>
  </sheetViews>
  <sheetFormatPr defaultRowHeight="12.75" x14ac:dyDescent="0.2"/>
  <cols>
    <col min="1" max="6" width="10.7109375" style="6" customWidth="1"/>
    <col min="7" max="7" width="12.5703125" style="6" bestFit="1" customWidth="1"/>
    <col min="8" max="13" width="10.7109375" style="6" customWidth="1"/>
    <col min="14" max="18" width="9.140625" style="6"/>
    <col min="19" max="19" width="11.7109375" style="6" bestFit="1" customWidth="1"/>
    <col min="20" max="16384" width="9.140625" style="6"/>
  </cols>
  <sheetData>
    <row r="1" spans="1:23" x14ac:dyDescent="0.2">
      <c r="E1" s="6" cm="1">
        <f t="array" ref="E1:M1">+TRANSPOSE('Historical Regression'!B17:B25)</f>
        <v>-6.683850841076483E-2</v>
      </c>
      <c r="F1" s="6">
        <v>0.82101321778590564</v>
      </c>
      <c r="G1" s="6">
        <v>-0.85486944796929065</v>
      </c>
      <c r="H1" s="6">
        <v>9.0649444304219229E-2</v>
      </c>
      <c r="I1" s="6">
        <v>-0.35620950400830353</v>
      </c>
      <c r="J1" s="6">
        <v>-1.8575792943412623E-2</v>
      </c>
      <c r="K1" s="6">
        <v>-2.2643575207858588</v>
      </c>
      <c r="L1" s="6">
        <v>1.9259467838460127</v>
      </c>
      <c r="M1" s="6">
        <v>0.38640124651588909</v>
      </c>
    </row>
    <row r="3" spans="1:23" x14ac:dyDescent="0.2">
      <c r="A3" s="3" t="s">
        <v>0</v>
      </c>
      <c r="B3" s="3" t="s">
        <v>1</v>
      </c>
      <c r="C3" s="4" t="s">
        <v>2</v>
      </c>
      <c r="D3" s="4" t="s">
        <v>3</v>
      </c>
      <c r="E3" s="5" t="s">
        <v>8</v>
      </c>
      <c r="F3" s="5" t="s">
        <v>15</v>
      </c>
      <c r="G3" s="5" t="s">
        <v>13</v>
      </c>
      <c r="H3" s="5" t="s">
        <v>14</v>
      </c>
      <c r="I3" s="4" t="s">
        <v>7</v>
      </c>
      <c r="J3" s="4" t="s">
        <v>9</v>
      </c>
      <c r="K3" s="4" t="s">
        <v>10</v>
      </c>
      <c r="L3" s="4" t="s">
        <v>11</v>
      </c>
      <c r="M3" s="4" t="s">
        <v>12</v>
      </c>
      <c r="P3" s="6" t="s">
        <v>40</v>
      </c>
    </row>
    <row r="4" spans="1:23" x14ac:dyDescent="0.2">
      <c r="A4" s="6" t="s">
        <v>4</v>
      </c>
      <c r="B4" s="7">
        <v>37256</v>
      </c>
      <c r="C4" s="8" t="s">
        <v>5</v>
      </c>
      <c r="D4" s="8" t="s">
        <v>6</v>
      </c>
      <c r="E4" s="9">
        <v>-1.5118599999999999E-2</v>
      </c>
      <c r="F4" s="9">
        <v>-1.886637E-2</v>
      </c>
      <c r="G4" s="10">
        <v>1.433911E-2</v>
      </c>
      <c r="H4" s="9">
        <v>0.95748641999999995</v>
      </c>
      <c r="I4" s="9">
        <v>-3.9303760000000002E-3</v>
      </c>
      <c r="J4" s="11">
        <v>3.3454400000000002E-2</v>
      </c>
      <c r="K4" s="1">
        <v>5.4199999999999998E-2</v>
      </c>
      <c r="L4" s="1">
        <v>4.9100000000000005E-2</v>
      </c>
      <c r="M4" s="1">
        <v>7.5199999999999989E-2</v>
      </c>
      <c r="P4" s="12">
        <v>-5.91E-2</v>
      </c>
    </row>
    <row r="5" spans="1:23" x14ac:dyDescent="0.2">
      <c r="A5" s="6" t="s">
        <v>4</v>
      </c>
      <c r="B5" s="7">
        <v>37621</v>
      </c>
      <c r="C5" s="8" t="s">
        <v>5</v>
      </c>
      <c r="D5" s="8" t="s">
        <v>6</v>
      </c>
      <c r="E5" s="9">
        <v>-4.11095E-2</v>
      </c>
      <c r="F5" s="9">
        <v>-3.0722869999999999E-2</v>
      </c>
      <c r="G5" s="10">
        <v>1.505009E-2</v>
      </c>
      <c r="H5" s="9">
        <v>0.95022426999999998</v>
      </c>
      <c r="I5" s="9">
        <v>5.5309729999999998E-3</v>
      </c>
      <c r="J5" s="11">
        <v>2.10656E-2</v>
      </c>
      <c r="K5" s="1">
        <v>3.8300000000000001E-2</v>
      </c>
      <c r="L5" s="1">
        <v>2.7799999999999998E-2</v>
      </c>
      <c r="M5" s="1">
        <v>5.6399999999999999E-2</v>
      </c>
      <c r="P5" s="12">
        <v>2.9100000000000001E-2</v>
      </c>
    </row>
    <row r="6" spans="1:23" x14ac:dyDescent="0.2">
      <c r="A6" s="6" t="s">
        <v>4</v>
      </c>
      <c r="B6" s="7">
        <v>37986</v>
      </c>
      <c r="C6" s="8" t="s">
        <v>5</v>
      </c>
      <c r="D6" s="8" t="s">
        <v>6</v>
      </c>
      <c r="E6" s="9">
        <v>-2.6403880000000001E-2</v>
      </c>
      <c r="F6" s="9">
        <v>-1.6960079999999999E-2</v>
      </c>
      <c r="G6" s="10">
        <v>1.2990659999999999E-2</v>
      </c>
      <c r="H6" s="9">
        <v>0.94901400999999996</v>
      </c>
      <c r="I6" s="9">
        <v>2.1609950000000002E-3</v>
      </c>
      <c r="J6" s="11">
        <v>2.2665999999999999E-2</v>
      </c>
      <c r="K6" s="1">
        <v>3.8599999999999995E-2</v>
      </c>
      <c r="L6" s="1">
        <v>2.7999999999999997E-2</v>
      </c>
      <c r="M6" s="1">
        <v>4.5899999999999996E-2</v>
      </c>
      <c r="P6" s="12">
        <v>2.8199999999999999E-2</v>
      </c>
    </row>
    <row r="7" spans="1:23" x14ac:dyDescent="0.2">
      <c r="A7" s="6" t="s">
        <v>4</v>
      </c>
      <c r="B7" s="7">
        <v>38352</v>
      </c>
      <c r="C7" s="8" t="s">
        <v>5</v>
      </c>
      <c r="D7" s="8" t="s">
        <v>6</v>
      </c>
      <c r="E7" s="9">
        <v>1.976079E-2</v>
      </c>
      <c r="F7" s="9">
        <v>3.5163519999999997E-2</v>
      </c>
      <c r="G7" s="10">
        <v>1.333933E-2</v>
      </c>
      <c r="H7" s="9">
        <v>0.94852669999999994</v>
      </c>
      <c r="I7" s="9">
        <v>1.0010537E-2</v>
      </c>
      <c r="J7" s="11">
        <v>4.4374399999999994E-2</v>
      </c>
      <c r="K7" s="1">
        <v>4.4999999999999998E-2</v>
      </c>
      <c r="L7" s="1">
        <v>4.1799999999999997E-2</v>
      </c>
      <c r="M7" s="1">
        <v>5.6799999999999996E-2</v>
      </c>
      <c r="P7" s="12">
        <v>2.6599999999999999E-2</v>
      </c>
    </row>
    <row r="8" spans="1:23" x14ac:dyDescent="0.2">
      <c r="A8" s="6" t="s">
        <v>4</v>
      </c>
      <c r="B8" s="7">
        <v>38717</v>
      </c>
      <c r="C8" s="8" t="s">
        <v>5</v>
      </c>
      <c r="D8" s="8" t="s">
        <v>6</v>
      </c>
      <c r="E8" s="9">
        <v>5.3565109999999999E-2</v>
      </c>
      <c r="F8" s="9">
        <v>5.5026279999999997E-2</v>
      </c>
      <c r="G8" s="10">
        <v>1.0480339999999999E-2</v>
      </c>
      <c r="H8" s="9">
        <v>0.95389668999999999</v>
      </c>
      <c r="I8" s="9">
        <v>-3.5211270000000002E-3</v>
      </c>
      <c r="J8" s="11">
        <v>5.3815200000000001E-2</v>
      </c>
      <c r="K8" s="1">
        <v>4.8600000000000004E-2</v>
      </c>
      <c r="L8" s="1">
        <v>4.82E-2</v>
      </c>
      <c r="M8" s="1">
        <v>6.0700000000000004E-2</v>
      </c>
      <c r="P8" s="12">
        <v>2.6100000000000002E-2</v>
      </c>
    </row>
    <row r="9" spans="1:23" x14ac:dyDescent="0.2">
      <c r="A9" s="6" t="s">
        <v>4</v>
      </c>
      <c r="B9" s="7">
        <v>39082</v>
      </c>
      <c r="C9" s="8" t="s">
        <v>5</v>
      </c>
      <c r="D9" s="8" t="s">
        <v>6</v>
      </c>
      <c r="E9" s="9">
        <v>5.0857359999999997E-2</v>
      </c>
      <c r="F9" s="9">
        <v>4.9598749999999997E-2</v>
      </c>
      <c r="G9" s="10">
        <v>1.0749420000000001E-2</v>
      </c>
      <c r="H9" s="9">
        <v>0.95768092000000005</v>
      </c>
      <c r="I9" s="9">
        <v>1.479291E-3</v>
      </c>
      <c r="J9" s="11">
        <v>1.20336E-2</v>
      </c>
      <c r="K9" s="1">
        <v>4.6500000000000007E-2</v>
      </c>
      <c r="L9" s="1">
        <v>4.5400000000000003E-2</v>
      </c>
      <c r="M9" s="1">
        <v>5.91E-2</v>
      </c>
      <c r="P9" s="13" cm="1">
        <f t="array" ref="P9">+PRODUCT(P4:P8+1)^(1/COUNTA(P4:P8))-1</f>
        <v>9.5641466181033419E-3</v>
      </c>
    </row>
    <row r="10" spans="1:23" x14ac:dyDescent="0.2">
      <c r="A10" s="6" t="s">
        <v>4</v>
      </c>
      <c r="B10" s="7">
        <v>39447</v>
      </c>
      <c r="C10" s="8" t="s">
        <v>5</v>
      </c>
      <c r="D10" s="8" t="s">
        <v>6</v>
      </c>
      <c r="E10" s="9">
        <v>2.9161300000000001E-2</v>
      </c>
      <c r="F10" s="9">
        <v>3.3042879999999997E-2</v>
      </c>
      <c r="G10" s="10">
        <v>9.4036399999999996E-3</v>
      </c>
      <c r="H10" s="9">
        <v>0.95138734000000003</v>
      </c>
      <c r="I10" s="9">
        <v>1.3896148000000001E-2</v>
      </c>
      <c r="J10" s="11">
        <v>-1.7070399999999999E-2</v>
      </c>
      <c r="K10" s="1">
        <v>3.4500000000000003E-2</v>
      </c>
      <c r="L10" s="1">
        <v>2.46E-2</v>
      </c>
      <c r="M10" s="1">
        <v>6.4699999999999994E-2</v>
      </c>
    </row>
    <row r="11" spans="1:23" x14ac:dyDescent="0.2">
      <c r="A11" s="6" t="s">
        <v>4</v>
      </c>
      <c r="B11" s="7">
        <v>39813</v>
      </c>
      <c r="C11" s="8" t="s">
        <v>5</v>
      </c>
      <c r="D11" s="8" t="s">
        <v>6</v>
      </c>
      <c r="E11" s="9">
        <v>9.4930899999999992E-3</v>
      </c>
      <c r="F11" s="9">
        <v>-1.0117279999999999E-2</v>
      </c>
      <c r="G11" s="10">
        <v>1.1940620000000001E-2</v>
      </c>
      <c r="H11" s="9">
        <v>0.94733624999999999</v>
      </c>
      <c r="I11" s="9">
        <v>-3.4169876000000002E-2</v>
      </c>
      <c r="J11" s="11">
        <v>-4.5394799999999999E-2</v>
      </c>
      <c r="K11" s="1">
        <v>2.7099999999999999E-2</v>
      </c>
      <c r="L11" s="1">
        <v>1.67E-2</v>
      </c>
      <c r="M11" s="1">
        <v>9.4299999999999995E-2</v>
      </c>
      <c r="S11" s="6" t="s">
        <v>69</v>
      </c>
    </row>
    <row r="12" spans="1:23" x14ac:dyDescent="0.2">
      <c r="A12" s="6" t="s">
        <v>4</v>
      </c>
      <c r="B12" s="7">
        <v>40178</v>
      </c>
      <c r="C12" s="8" t="s">
        <v>5</v>
      </c>
      <c r="D12" s="8" t="s">
        <v>6</v>
      </c>
      <c r="E12" s="9">
        <v>-5.6266200000000002E-2</v>
      </c>
      <c r="F12" s="9">
        <v>-6.4237489999999994E-2</v>
      </c>
      <c r="G12" s="10">
        <v>1.2681700000000001E-2</v>
      </c>
      <c r="H12" s="9">
        <v>0.93509222999999997</v>
      </c>
      <c r="I12" s="9">
        <v>6.88406E-3</v>
      </c>
      <c r="J12" s="11">
        <v>1.9379999999999998E-2</v>
      </c>
      <c r="K12" s="1">
        <v>3.8399999999999997E-2</v>
      </c>
      <c r="L12" s="1">
        <v>2.5499999999999998E-2</v>
      </c>
      <c r="M12" s="1">
        <v>5.1299999999999998E-2</v>
      </c>
      <c r="S12" s="50" t="s">
        <v>59</v>
      </c>
      <c r="T12" s="50" t="s">
        <v>60</v>
      </c>
      <c r="U12" s="50" t="s">
        <v>61</v>
      </c>
      <c r="V12" s="50" t="s">
        <v>62</v>
      </c>
      <c r="W12" s="49" t="s">
        <v>63</v>
      </c>
    </row>
    <row r="13" spans="1:23" x14ac:dyDescent="0.2">
      <c r="A13" s="6" t="s">
        <v>4</v>
      </c>
      <c r="B13" s="7">
        <v>40543</v>
      </c>
      <c r="C13" s="8" t="s">
        <v>5</v>
      </c>
      <c r="D13" s="8" t="s">
        <v>6</v>
      </c>
      <c r="E13" s="9">
        <v>1.1913979999999999E-2</v>
      </c>
      <c r="F13" s="9">
        <v>5.1144500000000002E-2</v>
      </c>
      <c r="G13" s="10">
        <v>7.1690699999999996E-3</v>
      </c>
      <c r="H13" s="9">
        <v>0.94524737000000003</v>
      </c>
      <c r="I13" s="9">
        <v>1.0065284000000001E-2</v>
      </c>
      <c r="J13" s="11">
        <v>-9.4879999999999999E-3</v>
      </c>
      <c r="K13" s="1">
        <v>3.4700000000000002E-2</v>
      </c>
      <c r="L13" s="1">
        <v>2.2400000000000003E-2</v>
      </c>
      <c r="M13" s="1">
        <v>4.6699999999999998E-2</v>
      </c>
      <c r="S13" s="51">
        <v>1.8544859220823277E-2</v>
      </c>
      <c r="T13" s="51">
        <v>2.7667742307355844E-2</v>
      </c>
      <c r="U13" s="51">
        <v>3.9960868790734183E-2</v>
      </c>
      <c r="V13" s="51">
        <v>3.793549550597556E-2</v>
      </c>
      <c r="W13" s="51">
        <v>3.6554383369182854E-2</v>
      </c>
    </row>
    <row r="14" spans="1:23" x14ac:dyDescent="0.2">
      <c r="A14" s="6" t="s">
        <v>4</v>
      </c>
      <c r="B14" s="7">
        <v>40908</v>
      </c>
      <c r="C14" s="8" t="s">
        <v>5</v>
      </c>
      <c r="D14" s="8" t="s">
        <v>6</v>
      </c>
      <c r="E14" s="9">
        <v>5.1509649999999997E-2</v>
      </c>
      <c r="F14" s="9">
        <v>4.127836E-2</v>
      </c>
      <c r="G14" s="10">
        <v>6.6340699999999997E-3</v>
      </c>
      <c r="H14" s="9">
        <v>0.95117379999999996</v>
      </c>
      <c r="I14" s="9">
        <v>2.762614E-3</v>
      </c>
      <c r="J14" s="11">
        <v>3.35436E-2</v>
      </c>
      <c r="K14" s="1">
        <v>2.23E-2</v>
      </c>
      <c r="L14" s="1">
        <v>1.04E-2</v>
      </c>
      <c r="M14" s="1">
        <v>4.1200000000000001E-2</v>
      </c>
    </row>
    <row r="15" spans="1:23" x14ac:dyDescent="0.2">
      <c r="A15" s="6" t="s">
        <v>4</v>
      </c>
      <c r="B15" s="7">
        <v>41274</v>
      </c>
      <c r="C15" s="8" t="s">
        <v>5</v>
      </c>
      <c r="D15" s="8" t="s">
        <v>6</v>
      </c>
      <c r="E15" s="9">
        <v>3.5017859999999998E-2</v>
      </c>
      <c r="F15" s="9">
        <v>4.0010570000000002E-2</v>
      </c>
      <c r="G15" s="10">
        <v>7.6502300000000001E-3</v>
      </c>
      <c r="H15" s="9">
        <v>0.95210154999999996</v>
      </c>
      <c r="I15" s="9">
        <v>8.9171699999999999E-4</v>
      </c>
      <c r="J15" s="11">
        <v>3.9462400000000002E-2</v>
      </c>
      <c r="K15" s="1">
        <v>1.8700000000000001E-2</v>
      </c>
      <c r="L15" s="1">
        <v>7.7000000000000002E-3</v>
      </c>
      <c r="M15" s="1">
        <v>3.3700000000000001E-2</v>
      </c>
      <c r="S15" s="16" cm="1">
        <f t="array" ref="S15">+PRODUCT(S13:W13+1)^(0.2)-1</f>
        <v>3.2101639990702147E-2</v>
      </c>
    </row>
    <row r="16" spans="1:23" x14ac:dyDescent="0.2">
      <c r="A16" s="6" t="s">
        <v>4</v>
      </c>
      <c r="B16" s="7">
        <v>41639</v>
      </c>
      <c r="C16" s="8" t="s">
        <v>5</v>
      </c>
      <c r="D16" s="8" t="s">
        <v>6</v>
      </c>
      <c r="E16" s="9">
        <v>3.4863819999999997E-2</v>
      </c>
      <c r="F16" s="9">
        <v>2.184293E-2</v>
      </c>
      <c r="G16" s="10">
        <v>9.7679299999999993E-3</v>
      </c>
      <c r="H16" s="9">
        <v>0.95341164</v>
      </c>
      <c r="I16" s="9">
        <v>5.0311720000000004E-3</v>
      </c>
      <c r="J16" s="11">
        <v>-1.3804E-2</v>
      </c>
      <c r="K16" s="1">
        <v>2.7300000000000001E-2</v>
      </c>
      <c r="L16" s="1">
        <v>1.7299999999999999E-2</v>
      </c>
      <c r="M16" s="1">
        <v>3.7100000000000001E-2</v>
      </c>
      <c r="S16" s="16" cm="1">
        <f t="array" ref="S16">+PRODUCT(S13:U13+1)^(1/3)-1</f>
        <v>2.8687102188877711E-2</v>
      </c>
    </row>
    <row r="17" spans="1:13" x14ac:dyDescent="0.2">
      <c r="A17" s="6" t="s">
        <v>4</v>
      </c>
      <c r="B17" s="7">
        <v>42004</v>
      </c>
      <c r="C17" s="8" t="s">
        <v>5</v>
      </c>
      <c r="D17" s="8" t="s">
        <v>6</v>
      </c>
      <c r="E17" s="9">
        <v>3.3103870000000001E-2</v>
      </c>
      <c r="F17" s="9">
        <v>4.1971309999999998E-2</v>
      </c>
      <c r="G17" s="10">
        <v>1.3229009999999999E-2</v>
      </c>
      <c r="H17" s="9">
        <v>0.95664579999999999</v>
      </c>
      <c r="I17" s="9">
        <v>-5.1583940000000002E-3</v>
      </c>
      <c r="J17" s="11">
        <v>3.6019200000000001E-2</v>
      </c>
      <c r="K17" s="1">
        <v>1.9400000000000001E-2</v>
      </c>
      <c r="L17" s="1">
        <v>1.37E-2</v>
      </c>
      <c r="M17" s="1">
        <v>3.4700000000000002E-2</v>
      </c>
    </row>
    <row r="18" spans="1:13" x14ac:dyDescent="0.2">
      <c r="A18" s="6" t="s">
        <v>4</v>
      </c>
      <c r="B18" s="7">
        <v>42369</v>
      </c>
      <c r="C18" s="8" t="s">
        <v>5</v>
      </c>
      <c r="D18" s="8" t="s">
        <v>6</v>
      </c>
      <c r="E18" s="9">
        <v>3.865822E-2</v>
      </c>
      <c r="F18" s="9">
        <v>4.0958059999999998E-2</v>
      </c>
      <c r="G18" s="10">
        <v>1.587624E-2</v>
      </c>
      <c r="H18" s="9">
        <v>0.95870878000000004</v>
      </c>
      <c r="I18" s="9">
        <v>1.107378E-3</v>
      </c>
      <c r="J18" s="11">
        <v>2.3180800000000001E-2</v>
      </c>
      <c r="K18" s="1">
        <v>1.78E-2</v>
      </c>
      <c r="L18" s="1">
        <v>1.21E-2</v>
      </c>
      <c r="M18" s="1">
        <v>3.8599999999999995E-2</v>
      </c>
    </row>
    <row r="19" spans="1:13" x14ac:dyDescent="0.2">
      <c r="A19" s="6" t="s">
        <v>4</v>
      </c>
      <c r="B19" s="7">
        <v>42735</v>
      </c>
      <c r="C19" s="8" t="s">
        <v>5</v>
      </c>
      <c r="D19" s="8" t="s">
        <v>6</v>
      </c>
      <c r="E19" s="9">
        <v>3.2994620000000002E-2</v>
      </c>
      <c r="F19" s="9">
        <v>1.869026E-2</v>
      </c>
      <c r="G19" s="10">
        <v>1.4985800000000001E-2</v>
      </c>
      <c r="H19" s="9">
        <v>0.95677835</v>
      </c>
      <c r="I19" s="9">
        <v>6.0578170000000001E-3</v>
      </c>
      <c r="J19" s="11">
        <v>1.9475599999999999E-2</v>
      </c>
      <c r="K19" s="1">
        <v>2.4E-2</v>
      </c>
      <c r="L19" s="1">
        <v>1.9299999999999998E-2</v>
      </c>
      <c r="M19" s="1">
        <v>3.73E-2</v>
      </c>
    </row>
    <row r="20" spans="1:13" x14ac:dyDescent="0.2">
      <c r="A20" s="6" t="s">
        <v>4</v>
      </c>
      <c r="B20" s="7">
        <v>43100</v>
      </c>
      <c r="C20" s="8" t="s">
        <v>5</v>
      </c>
      <c r="D20" s="8" t="s">
        <v>6</v>
      </c>
      <c r="E20" s="9">
        <v>2.211314E-2</v>
      </c>
      <c r="F20" s="9">
        <v>1.9186399999999999E-2</v>
      </c>
      <c r="G20" s="10">
        <v>1.6867090000000001E-2</v>
      </c>
      <c r="H20" s="9">
        <v>0.95672606000000004</v>
      </c>
      <c r="I20" s="9">
        <v>5.5592749999999998E-3</v>
      </c>
      <c r="J20" s="11">
        <v>3.25364E-2</v>
      </c>
      <c r="K20" s="1">
        <v>2.7400000000000001E-2</v>
      </c>
      <c r="L20" s="1">
        <v>2.5600000000000001E-2</v>
      </c>
      <c r="M20" s="1">
        <v>4.0999999999999995E-2</v>
      </c>
    </row>
    <row r="21" spans="1:13" x14ac:dyDescent="0.2">
      <c r="A21" s="6" t="s">
        <v>4</v>
      </c>
      <c r="B21" s="7">
        <v>43465</v>
      </c>
      <c r="C21" s="8" t="s">
        <v>5</v>
      </c>
      <c r="D21" s="8" t="s">
        <v>6</v>
      </c>
      <c r="E21" s="9">
        <v>2.3740560000000001E-2</v>
      </c>
      <c r="F21" s="9">
        <v>3.3696520000000001E-2</v>
      </c>
      <c r="G21" s="10">
        <v>1.5751620000000001E-2</v>
      </c>
      <c r="H21" s="9">
        <v>0.95846640999999999</v>
      </c>
      <c r="I21" s="9">
        <v>2.3197529999999999E-3</v>
      </c>
      <c r="J21" s="11">
        <v>2.49728E-2</v>
      </c>
      <c r="K21" s="1">
        <v>2.41E-2</v>
      </c>
      <c r="L21" s="1">
        <v>2.23E-2</v>
      </c>
      <c r="M21" s="1">
        <v>4.0500000000000001E-2</v>
      </c>
    </row>
    <row r="22" spans="1:13" x14ac:dyDescent="0.2">
      <c r="A22" s="6" t="s">
        <v>4</v>
      </c>
      <c r="B22" s="7">
        <v>43830</v>
      </c>
      <c r="C22" s="8" t="s">
        <v>5</v>
      </c>
      <c r="D22" s="8" t="s">
        <v>6</v>
      </c>
      <c r="E22" s="9">
        <v>3.0653699999999999E-2</v>
      </c>
      <c r="F22" s="9">
        <v>2.7603530000000001E-2</v>
      </c>
      <c r="G22" s="10">
        <v>1.5972799999999999E-2</v>
      </c>
      <c r="H22" s="9">
        <v>0.95918711999999995</v>
      </c>
      <c r="I22" s="9">
        <v>8.5793390000000001E-3</v>
      </c>
      <c r="J22" s="11">
        <v>-5.5697599999999993E-2</v>
      </c>
      <c r="K22" s="1">
        <v>6.9999999999999993E-3</v>
      </c>
      <c r="L22" s="1">
        <v>3.7000000000000002E-3</v>
      </c>
      <c r="M22" s="1">
        <v>4.5899999999999996E-2</v>
      </c>
    </row>
    <row r="23" spans="1:13" x14ac:dyDescent="0.2">
      <c r="A23" s="6" t="s">
        <v>4</v>
      </c>
      <c r="B23" s="7">
        <v>44196</v>
      </c>
      <c r="C23" s="8" t="s">
        <v>5</v>
      </c>
      <c r="D23" s="8" t="s">
        <v>6</v>
      </c>
      <c r="E23" s="9">
        <v>-1.9810109999999999E-2</v>
      </c>
      <c r="F23" s="9">
        <v>-9.9940299999999992E-3</v>
      </c>
      <c r="G23" s="10">
        <v>1.8236120000000001E-2</v>
      </c>
      <c r="H23" s="9">
        <v>0.95214109000000002</v>
      </c>
      <c r="I23" s="9">
        <v>7.8770139999999999E-3</v>
      </c>
      <c r="J23" s="11">
        <v>5.5207600000000003E-2</v>
      </c>
      <c r="K23" s="1">
        <v>1.7399999999999999E-2</v>
      </c>
      <c r="L23" s="1">
        <v>9.1999999999999998E-3</v>
      </c>
      <c r="M23" s="1">
        <v>2.5499999999999998E-2</v>
      </c>
    </row>
    <row r="24" spans="1:13" x14ac:dyDescent="0.2">
      <c r="A24" s="6" t="s">
        <v>4</v>
      </c>
      <c r="B24" s="7">
        <v>44561</v>
      </c>
      <c r="C24" s="8" t="s">
        <v>5</v>
      </c>
      <c r="D24" s="8" t="s">
        <v>6</v>
      </c>
      <c r="E24" s="9">
        <v>8.6060129999999999E-2</v>
      </c>
      <c r="F24" s="9">
        <v>0.13</v>
      </c>
      <c r="G24" s="10">
        <v>1.9706520000000002E-2</v>
      </c>
      <c r="H24" s="9">
        <v>0.97187040000000002</v>
      </c>
      <c r="I24" s="9">
        <v>2.5056399E-2</v>
      </c>
      <c r="J24" s="11">
        <v>-1.0298E-2</v>
      </c>
      <c r="K24" s="1">
        <v>2.3199999999999998E-2</v>
      </c>
      <c r="L24" s="1">
        <v>2.4199999999999999E-2</v>
      </c>
      <c r="M24" s="1">
        <v>3.8900000000000004E-2</v>
      </c>
    </row>
    <row r="25" spans="1:13" x14ac:dyDescent="0.2">
      <c r="A25" s="6" t="s">
        <v>4</v>
      </c>
      <c r="B25" s="7">
        <v>44926</v>
      </c>
      <c r="C25" s="8" t="s">
        <v>5</v>
      </c>
      <c r="D25" s="8" t="s">
        <v>6</v>
      </c>
      <c r="E25" s="9">
        <v>9.4254889999999994E-2</v>
      </c>
      <c r="F25" s="9">
        <v>6.7469550000000003E-2</v>
      </c>
      <c r="G25" s="10">
        <v>2.0734820000000001E-2</v>
      </c>
      <c r="H25" s="9">
        <v>0.95187418999999995</v>
      </c>
      <c r="I25" s="9">
        <v>8.0527359999999996E-3</v>
      </c>
      <c r="J25" s="11">
        <v>2.7681600000000001E-2</v>
      </c>
      <c r="K25" s="1">
        <v>3.4799999999999998E-2</v>
      </c>
      <c r="L25" s="1">
        <v>3.6000000000000004E-2</v>
      </c>
      <c r="M25" s="1">
        <v>5.5300000000000002E-2</v>
      </c>
    </row>
    <row r="26" spans="1:13" x14ac:dyDescent="0.2">
      <c r="A26" s="6" t="s">
        <v>4</v>
      </c>
      <c r="B26" s="7">
        <v>45291</v>
      </c>
      <c r="C26" s="8" t="s">
        <v>5</v>
      </c>
      <c r="D26" s="8" t="s">
        <v>6</v>
      </c>
      <c r="E26" s="9">
        <v>7.3336E-3</v>
      </c>
      <c r="F26" s="9">
        <v>8.0552699999999998E-3</v>
      </c>
      <c r="G26" s="10">
        <v>2.3019040000000001E-2</v>
      </c>
      <c r="H26" s="9">
        <v>0.94162146000000002</v>
      </c>
      <c r="I26" s="9">
        <v>4.4278310000000001E-3</v>
      </c>
      <c r="J26" s="11">
        <v>1.6191999999999998E-2</v>
      </c>
      <c r="K26" s="1">
        <v>4.2000000000000003E-2</v>
      </c>
      <c r="L26" s="1">
        <v>4.2099999999999999E-2</v>
      </c>
      <c r="M26" s="1">
        <v>5.5599999999999997E-2</v>
      </c>
    </row>
    <row r="27" spans="1:13" x14ac:dyDescent="0.2">
      <c r="A27" s="6" t="s">
        <v>4</v>
      </c>
      <c r="B27" s="7">
        <v>45657</v>
      </c>
      <c r="C27" s="8" t="s">
        <v>5</v>
      </c>
      <c r="D27" s="8" t="s">
        <v>6</v>
      </c>
      <c r="E27" s="9">
        <v>3.74347E-3</v>
      </c>
      <c r="F27" s="9">
        <v>6.6619399999999999E-3</v>
      </c>
      <c r="G27" s="10">
        <v>2.8389500000000002E-2</v>
      </c>
      <c r="H27" s="9">
        <v>0.9403492</v>
      </c>
      <c r="I27" s="9">
        <v>8.7406419999999999E-3</v>
      </c>
      <c r="J27" s="11">
        <v>-5.0348000000000007E-3</v>
      </c>
      <c r="K27" s="1">
        <v>4.2300000000000004E-2</v>
      </c>
      <c r="L27" s="1">
        <v>3.9599999999999996E-2</v>
      </c>
      <c r="M27" s="1">
        <v>5.3800000000000001E-2</v>
      </c>
    </row>
    <row r="28" spans="1:13" x14ac:dyDescent="0.2">
      <c r="A28" s="6" t="s">
        <v>4</v>
      </c>
      <c r="B28" s="7">
        <v>46022</v>
      </c>
      <c r="C28" s="8" t="s">
        <v>5</v>
      </c>
      <c r="D28" s="8" t="s">
        <v>6</v>
      </c>
      <c r="E28" s="9">
        <f>+($E$1)+SUMPRODUCT(F28:M28,$F$1:$M$1)</f>
        <v>1.0328035371771155E-2</v>
      </c>
      <c r="F28" s="14">
        <v>1.7999999999999999E-2</v>
      </c>
      <c r="G28" s="15">
        <v>2.2557580000000001E-2</v>
      </c>
      <c r="H28" s="14">
        <v>0.93693037999999995</v>
      </c>
      <c r="I28" s="14">
        <v>2.3E-2</v>
      </c>
      <c r="J28" s="2">
        <v>1.4999999999999999E-2</v>
      </c>
      <c r="K28" s="23">
        <v>3.5999999999999997E-2</v>
      </c>
      <c r="L28" s="23">
        <v>3.5000000000000003E-2</v>
      </c>
      <c r="M28" s="23">
        <v>0.05</v>
      </c>
    </row>
    <row r="29" spans="1:13" x14ac:dyDescent="0.2">
      <c r="A29" s="6" t="s">
        <v>4</v>
      </c>
      <c r="B29" s="7">
        <v>46387</v>
      </c>
      <c r="C29" s="8" t="s">
        <v>5</v>
      </c>
      <c r="D29" s="8" t="s">
        <v>6</v>
      </c>
      <c r="E29" s="9">
        <f>+($E$1)+SUMPRODUCT(F29:M29,$F$1:$M$1)</f>
        <v>2.3729364119620566E-2</v>
      </c>
      <c r="F29" s="14">
        <v>2.3E-2</v>
      </c>
      <c r="G29" s="15">
        <v>1.5382069999999999E-2</v>
      </c>
      <c r="H29" s="14">
        <v>0.93906054999999999</v>
      </c>
      <c r="I29" s="14">
        <v>2.1000000000000001E-2</v>
      </c>
      <c r="J29" s="2">
        <v>1.7999999999999999E-2</v>
      </c>
      <c r="K29" s="23">
        <v>3.5999999999999997E-2</v>
      </c>
      <c r="L29" s="23">
        <v>3.5999999999999997E-2</v>
      </c>
      <c r="M29" s="23">
        <v>5.0999999999999997E-2</v>
      </c>
    </row>
    <row r="30" spans="1:13" x14ac:dyDescent="0.2">
      <c r="A30" s="6" t="s">
        <v>4</v>
      </c>
      <c r="B30" s="7">
        <v>46752</v>
      </c>
      <c r="C30" s="8" t="s">
        <v>5</v>
      </c>
      <c r="D30" s="8" t="s">
        <v>6</v>
      </c>
      <c r="E30" s="9">
        <f>+($E$1)+SUMPRODUCT(F30:M30,$F$1:$M$1)</f>
        <v>2.7616840950940802E-2</v>
      </c>
      <c r="F30" s="14">
        <v>2.8000000000000001E-2</v>
      </c>
      <c r="G30" s="15">
        <v>1.6176400000000001E-2</v>
      </c>
      <c r="H30" s="14">
        <v>0.94071680000000002</v>
      </c>
      <c r="I30" s="14">
        <v>0.02</v>
      </c>
      <c r="J30" s="2">
        <v>2.3E-2</v>
      </c>
      <c r="K30" s="23">
        <v>3.6999999999999998E-2</v>
      </c>
      <c r="L30" s="23">
        <v>3.6999999999999998E-2</v>
      </c>
      <c r="M30" s="23">
        <v>5.1999999999999998E-2</v>
      </c>
    </row>
    <row r="31" spans="1:13" x14ac:dyDescent="0.2">
      <c r="A31" s="6" t="s">
        <v>4</v>
      </c>
      <c r="B31" s="7">
        <v>47118</v>
      </c>
      <c r="C31" s="8" t="s">
        <v>5</v>
      </c>
      <c r="D31" s="8" t="s">
        <v>6</v>
      </c>
      <c r="E31" s="9">
        <f>+($E$1)+SUMPRODUCT(F31:M31,$F$1:$M$1)</f>
        <v>2.1457274796136488E-2</v>
      </c>
      <c r="F31" s="14">
        <v>2.4E-2</v>
      </c>
      <c r="G31" s="15">
        <v>1.9513490000000001E-2</v>
      </c>
      <c r="H31" s="14">
        <v>0.93973165000000003</v>
      </c>
      <c r="I31" s="14">
        <v>0.02</v>
      </c>
      <c r="J31" s="2">
        <v>2.1999999999999999E-2</v>
      </c>
      <c r="K31" s="23">
        <v>3.7999999999999999E-2</v>
      </c>
      <c r="L31" s="23">
        <v>3.7999999999999999E-2</v>
      </c>
      <c r="M31" s="23">
        <v>5.2999999999999999E-2</v>
      </c>
    </row>
    <row r="32" spans="1:13" x14ac:dyDescent="0.2">
      <c r="A32" s="6" t="s">
        <v>4</v>
      </c>
      <c r="B32" s="7">
        <v>47483</v>
      </c>
      <c r="C32" s="8" t="s">
        <v>5</v>
      </c>
      <c r="D32" s="8" t="s">
        <v>6</v>
      </c>
      <c r="E32" s="9">
        <f>+($E$1)+SUMPRODUCT(F32:M32,$F$1:$M$1)</f>
        <v>2.1226237978173801E-2</v>
      </c>
      <c r="F32" s="14">
        <v>2.4500000000000001E-2</v>
      </c>
      <c r="G32" s="15">
        <v>2.034178E-2</v>
      </c>
      <c r="H32" s="14">
        <v>0.93973132000000004</v>
      </c>
      <c r="I32" s="14">
        <v>0.02</v>
      </c>
      <c r="J32" s="2">
        <v>2.1000000000000001E-2</v>
      </c>
      <c r="K32" s="23">
        <v>3.9E-2</v>
      </c>
      <c r="L32" s="23">
        <v>3.9E-2</v>
      </c>
      <c r="M32" s="23">
        <v>5.3999999999999999E-2</v>
      </c>
    </row>
    <row r="33" spans="1:22" x14ac:dyDescent="0.2">
      <c r="E33" s="16"/>
      <c r="I33" s="17"/>
      <c r="J33" s="17"/>
      <c r="K33" s="17"/>
      <c r="L33" s="17"/>
      <c r="M33" s="17"/>
    </row>
    <row r="34" spans="1:22" x14ac:dyDescent="0.2">
      <c r="D34" s="22" t="s">
        <v>68</v>
      </c>
      <c r="E34" s="18" cm="1">
        <f t="array" ref="E34">+PRODUCT(E28:E32+1)^(1/COUNTA(E28:E32))-1</f>
        <v>2.0855304143386544E-2</v>
      </c>
      <c r="I34" s="17"/>
      <c r="J34" s="17"/>
      <c r="K34" s="17"/>
      <c r="L34" s="17"/>
      <c r="M34" s="17"/>
    </row>
    <row r="40" spans="1:22" x14ac:dyDescent="0.2">
      <c r="A40" s="62" t="s">
        <v>64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4"/>
    </row>
    <row r="41" spans="1:22" ht="25.5" x14ac:dyDescent="0.2">
      <c r="A41" s="65" t="s">
        <v>65</v>
      </c>
      <c r="B41" s="66" t="s">
        <v>41</v>
      </c>
      <c r="C41" s="71" t="s">
        <v>66</v>
      </c>
      <c r="D41" s="66" t="s">
        <v>67</v>
      </c>
      <c r="E41" s="67" t="s">
        <v>42</v>
      </c>
      <c r="F41" s="67" t="s">
        <v>43</v>
      </c>
      <c r="G41" s="67" t="s">
        <v>44</v>
      </c>
      <c r="H41" s="67" t="s">
        <v>45</v>
      </c>
      <c r="I41" s="66" t="s">
        <v>46</v>
      </c>
      <c r="J41" s="68" t="s">
        <v>48</v>
      </c>
      <c r="K41" s="69">
        <v>1</v>
      </c>
      <c r="L41" s="69">
        <v>2</v>
      </c>
      <c r="M41" s="69">
        <v>3</v>
      </c>
      <c r="N41" s="69">
        <v>4</v>
      </c>
      <c r="O41" s="70">
        <v>5</v>
      </c>
      <c r="P41" s="67" t="s">
        <v>47</v>
      </c>
      <c r="Q41" s="69">
        <f>+K41</f>
        <v>1</v>
      </c>
      <c r="R41" s="69">
        <f t="shared" ref="R41:U42" si="0">+L41</f>
        <v>2</v>
      </c>
      <c r="S41" s="69">
        <f t="shared" si="0"/>
        <v>3</v>
      </c>
      <c r="T41" s="69">
        <f t="shared" si="0"/>
        <v>4</v>
      </c>
      <c r="U41" s="70">
        <f t="shared" si="0"/>
        <v>5</v>
      </c>
      <c r="V41" s="66" t="s">
        <v>49</v>
      </c>
    </row>
    <row r="42" spans="1:22" x14ac:dyDescent="0.2">
      <c r="A42" s="52">
        <v>4.8000000000000001E-2</v>
      </c>
      <c r="B42" s="53">
        <v>0.14000000000000001</v>
      </c>
      <c r="C42" s="54">
        <f>+A42*(1-B42)</f>
        <v>4.1279999999999997E-2</v>
      </c>
      <c r="D42" s="55">
        <f>+C42</f>
        <v>4.1279999999999997E-2</v>
      </c>
      <c r="E42" s="56" cm="1">
        <f t="array" ref="E42:I42">+TRANSPOSE(E28:E32)</f>
        <v>1.0328035371771155E-2</v>
      </c>
      <c r="F42" s="56">
        <v>2.3729364119620566E-2</v>
      </c>
      <c r="G42" s="56">
        <v>2.7616840950940802E-2</v>
      </c>
      <c r="H42" s="56">
        <v>2.1457274796136488E-2</v>
      </c>
      <c r="I42" s="57">
        <v>2.1226237978173801E-2</v>
      </c>
      <c r="J42" s="58">
        <v>100</v>
      </c>
      <c r="K42" s="59">
        <f>+J42*(1+E42)</f>
        <v>101.03280353717712</v>
      </c>
      <c r="L42" s="59">
        <f t="shared" ref="L42:O42" si="1">+K42*(1+F42)</f>
        <v>103.43024772033688</v>
      </c>
      <c r="M42" s="59">
        <f t="shared" si="1"/>
        <v>106.28666442114583</v>
      </c>
      <c r="N42" s="59">
        <f t="shared" si="1"/>
        <v>108.56728658679511</v>
      </c>
      <c r="O42" s="60">
        <f t="shared" si="1"/>
        <v>110.87176164853102</v>
      </c>
      <c r="P42" s="59">
        <f>-J42/C42</f>
        <v>-2422.4806201550391</v>
      </c>
      <c r="Q42" s="59">
        <f>+K42</f>
        <v>101.03280353717712</v>
      </c>
      <c r="R42" s="59">
        <f t="shared" si="0"/>
        <v>103.43024772033688</v>
      </c>
      <c r="S42" s="59">
        <f t="shared" si="0"/>
        <v>106.28666442114583</v>
      </c>
      <c r="T42" s="59">
        <f t="shared" si="0"/>
        <v>108.56728658679511</v>
      </c>
      <c r="U42" s="60">
        <f>+O42+(O42/D42)</f>
        <v>2796.7187008086817</v>
      </c>
      <c r="V42" s="61">
        <f>+IRR(P42:U42)</f>
        <v>6.2825278002445639E-2</v>
      </c>
    </row>
  </sheetData>
  <mergeCells count="1">
    <mergeCell ref="A40:V4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2631-F041-47C1-AFA5-31D1AA8B2F57}">
  <dimension ref="A1:V42"/>
  <sheetViews>
    <sheetView showGridLines="0" zoomScaleNormal="100" workbookViewId="0">
      <selection activeCell="A3" sqref="A3"/>
    </sheetView>
  </sheetViews>
  <sheetFormatPr defaultRowHeight="12.75" x14ac:dyDescent="0.2"/>
  <cols>
    <col min="1" max="6" width="10.7109375" style="6" customWidth="1"/>
    <col min="7" max="7" width="12.5703125" style="6" bestFit="1" customWidth="1"/>
    <col min="8" max="13" width="10.7109375" style="6" customWidth="1"/>
    <col min="14" max="16384" width="9.140625" style="6"/>
  </cols>
  <sheetData>
    <row r="1" spans="1:13" x14ac:dyDescent="0.2">
      <c r="E1" s="6" cm="1">
        <f t="array" ref="E1:M1">+TRANSPOSE('Historical Regression'!B17:B25)</f>
        <v>-6.683850841076483E-2</v>
      </c>
      <c r="F1" s="6">
        <v>0.82101321778590564</v>
      </c>
      <c r="G1" s="6">
        <v>-0.85486944796929065</v>
      </c>
      <c r="H1" s="6">
        <v>9.0649444304219229E-2</v>
      </c>
      <c r="I1" s="6">
        <v>-0.35620950400830353</v>
      </c>
      <c r="J1" s="6">
        <v>-1.8575792943412623E-2</v>
      </c>
      <c r="K1" s="6">
        <v>-2.2643575207858588</v>
      </c>
      <c r="L1" s="6">
        <v>1.9259467838460127</v>
      </c>
      <c r="M1" s="6">
        <v>0.38640124651588909</v>
      </c>
    </row>
    <row r="3" spans="1:13" x14ac:dyDescent="0.2">
      <c r="A3" s="3" t="s">
        <v>0</v>
      </c>
      <c r="B3" s="3" t="s">
        <v>1</v>
      </c>
      <c r="C3" s="4" t="s">
        <v>2</v>
      </c>
      <c r="D3" s="4" t="s">
        <v>3</v>
      </c>
      <c r="E3" s="5" t="s">
        <v>8</v>
      </c>
      <c r="F3" s="5" t="s">
        <v>15</v>
      </c>
      <c r="G3" s="5" t="s">
        <v>13</v>
      </c>
      <c r="H3" s="5" t="s">
        <v>14</v>
      </c>
      <c r="I3" s="4" t="s">
        <v>7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 x14ac:dyDescent="0.2">
      <c r="A4" s="6" t="s">
        <v>4</v>
      </c>
      <c r="B4" s="7">
        <v>37256</v>
      </c>
      <c r="C4" s="8" t="s">
        <v>5</v>
      </c>
      <c r="D4" s="8" t="s">
        <v>6</v>
      </c>
      <c r="E4" s="9">
        <v>-1.5118599999999999E-2</v>
      </c>
      <c r="F4" s="9">
        <v>-1.886637E-2</v>
      </c>
      <c r="G4" s="10">
        <v>1.433911E-2</v>
      </c>
      <c r="H4" s="9">
        <v>0.95748641999999995</v>
      </c>
      <c r="I4" s="9">
        <v>-3.9303760000000002E-3</v>
      </c>
      <c r="J4" s="11">
        <v>3.3454400000000002E-2</v>
      </c>
      <c r="K4" s="1">
        <v>5.4199999999999998E-2</v>
      </c>
      <c r="L4" s="1">
        <v>4.9100000000000005E-2</v>
      </c>
      <c r="M4" s="1">
        <v>7.5199999999999989E-2</v>
      </c>
    </row>
    <row r="5" spans="1:13" x14ac:dyDescent="0.2">
      <c r="A5" s="6" t="s">
        <v>4</v>
      </c>
      <c r="B5" s="7">
        <v>37621</v>
      </c>
      <c r="C5" s="8" t="s">
        <v>5</v>
      </c>
      <c r="D5" s="8" t="s">
        <v>6</v>
      </c>
      <c r="E5" s="9">
        <v>-4.11095E-2</v>
      </c>
      <c r="F5" s="9">
        <v>-3.0722869999999999E-2</v>
      </c>
      <c r="G5" s="10">
        <v>1.505009E-2</v>
      </c>
      <c r="H5" s="9">
        <v>0.95022426999999998</v>
      </c>
      <c r="I5" s="9">
        <v>5.5309729999999998E-3</v>
      </c>
      <c r="J5" s="11">
        <v>2.10656E-2</v>
      </c>
      <c r="K5" s="1">
        <v>3.8300000000000001E-2</v>
      </c>
      <c r="L5" s="1">
        <v>2.7799999999999998E-2</v>
      </c>
      <c r="M5" s="1">
        <v>5.6399999999999999E-2</v>
      </c>
    </row>
    <row r="6" spans="1:13" x14ac:dyDescent="0.2">
      <c r="A6" s="6" t="s">
        <v>4</v>
      </c>
      <c r="B6" s="7">
        <v>37986</v>
      </c>
      <c r="C6" s="8" t="s">
        <v>5</v>
      </c>
      <c r="D6" s="8" t="s">
        <v>6</v>
      </c>
      <c r="E6" s="9">
        <v>-2.6403880000000001E-2</v>
      </c>
      <c r="F6" s="9">
        <v>-1.6960079999999999E-2</v>
      </c>
      <c r="G6" s="10">
        <v>1.2990659999999999E-2</v>
      </c>
      <c r="H6" s="9">
        <v>0.94901400999999996</v>
      </c>
      <c r="I6" s="9">
        <v>2.1609950000000002E-3</v>
      </c>
      <c r="J6" s="11">
        <v>2.2665999999999999E-2</v>
      </c>
      <c r="K6" s="1">
        <v>3.8599999999999995E-2</v>
      </c>
      <c r="L6" s="1">
        <v>2.7999999999999997E-2</v>
      </c>
      <c r="M6" s="1">
        <v>4.5899999999999996E-2</v>
      </c>
    </row>
    <row r="7" spans="1:13" x14ac:dyDescent="0.2">
      <c r="A7" s="6" t="s">
        <v>4</v>
      </c>
      <c r="B7" s="7">
        <v>38352</v>
      </c>
      <c r="C7" s="8" t="s">
        <v>5</v>
      </c>
      <c r="D7" s="8" t="s">
        <v>6</v>
      </c>
      <c r="E7" s="9">
        <v>1.976079E-2</v>
      </c>
      <c r="F7" s="9">
        <v>3.5163519999999997E-2</v>
      </c>
      <c r="G7" s="10">
        <v>1.333933E-2</v>
      </c>
      <c r="H7" s="9">
        <v>0.94852669999999994</v>
      </c>
      <c r="I7" s="9">
        <v>1.0010537E-2</v>
      </c>
      <c r="J7" s="11">
        <v>4.4374399999999994E-2</v>
      </c>
      <c r="K7" s="1">
        <v>4.4999999999999998E-2</v>
      </c>
      <c r="L7" s="1">
        <v>4.1799999999999997E-2</v>
      </c>
      <c r="M7" s="1">
        <v>5.6799999999999996E-2</v>
      </c>
    </row>
    <row r="8" spans="1:13" x14ac:dyDescent="0.2">
      <c r="A8" s="6" t="s">
        <v>4</v>
      </c>
      <c r="B8" s="7">
        <v>38717</v>
      </c>
      <c r="C8" s="8" t="s">
        <v>5</v>
      </c>
      <c r="D8" s="8" t="s">
        <v>6</v>
      </c>
      <c r="E8" s="9">
        <v>5.3565109999999999E-2</v>
      </c>
      <c r="F8" s="9">
        <v>5.5026279999999997E-2</v>
      </c>
      <c r="G8" s="10">
        <v>1.0480339999999999E-2</v>
      </c>
      <c r="H8" s="9">
        <v>0.95389668999999999</v>
      </c>
      <c r="I8" s="9">
        <v>-3.5211270000000002E-3</v>
      </c>
      <c r="J8" s="11">
        <v>5.3815200000000001E-2</v>
      </c>
      <c r="K8" s="1">
        <v>4.8600000000000004E-2</v>
      </c>
      <c r="L8" s="1">
        <v>4.82E-2</v>
      </c>
      <c r="M8" s="1">
        <v>6.0700000000000004E-2</v>
      </c>
    </row>
    <row r="9" spans="1:13" x14ac:dyDescent="0.2">
      <c r="A9" s="6" t="s">
        <v>4</v>
      </c>
      <c r="B9" s="7">
        <v>39082</v>
      </c>
      <c r="C9" s="8" t="s">
        <v>5</v>
      </c>
      <c r="D9" s="8" t="s">
        <v>6</v>
      </c>
      <c r="E9" s="9">
        <v>5.0857359999999997E-2</v>
      </c>
      <c r="F9" s="9">
        <v>4.9598749999999997E-2</v>
      </c>
      <c r="G9" s="10">
        <v>1.0749420000000001E-2</v>
      </c>
      <c r="H9" s="9">
        <v>0.95768092000000005</v>
      </c>
      <c r="I9" s="9">
        <v>1.479291E-3</v>
      </c>
      <c r="J9" s="11">
        <v>1.20336E-2</v>
      </c>
      <c r="K9" s="1">
        <v>4.6500000000000007E-2</v>
      </c>
      <c r="L9" s="1">
        <v>4.5400000000000003E-2</v>
      </c>
      <c r="M9" s="1">
        <v>5.91E-2</v>
      </c>
    </row>
    <row r="10" spans="1:13" x14ac:dyDescent="0.2">
      <c r="A10" s="6" t="s">
        <v>4</v>
      </c>
      <c r="B10" s="7">
        <v>39447</v>
      </c>
      <c r="C10" s="8" t="s">
        <v>5</v>
      </c>
      <c r="D10" s="8" t="s">
        <v>6</v>
      </c>
      <c r="E10" s="9">
        <v>2.9161300000000001E-2</v>
      </c>
      <c r="F10" s="9">
        <v>3.3042879999999997E-2</v>
      </c>
      <c r="G10" s="10">
        <v>9.4036399999999996E-3</v>
      </c>
      <c r="H10" s="9">
        <v>0.95138734000000003</v>
      </c>
      <c r="I10" s="9">
        <v>1.3896148000000001E-2</v>
      </c>
      <c r="J10" s="11">
        <v>-1.7070399999999999E-2</v>
      </c>
      <c r="K10" s="1">
        <v>3.4500000000000003E-2</v>
      </c>
      <c r="L10" s="1">
        <v>2.46E-2</v>
      </c>
      <c r="M10" s="1">
        <v>6.4699999999999994E-2</v>
      </c>
    </row>
    <row r="11" spans="1:13" x14ac:dyDescent="0.2">
      <c r="A11" s="6" t="s">
        <v>4</v>
      </c>
      <c r="B11" s="7">
        <v>39813</v>
      </c>
      <c r="C11" s="8" t="s">
        <v>5</v>
      </c>
      <c r="D11" s="8" t="s">
        <v>6</v>
      </c>
      <c r="E11" s="9">
        <v>9.4930899999999992E-3</v>
      </c>
      <c r="F11" s="9">
        <v>-1.0117279999999999E-2</v>
      </c>
      <c r="G11" s="10">
        <v>1.1940620000000001E-2</v>
      </c>
      <c r="H11" s="9">
        <v>0.94733624999999999</v>
      </c>
      <c r="I11" s="9">
        <v>-3.4169876000000002E-2</v>
      </c>
      <c r="J11" s="11">
        <v>-4.5394799999999999E-2</v>
      </c>
      <c r="K11" s="1">
        <v>2.7099999999999999E-2</v>
      </c>
      <c r="L11" s="1">
        <v>1.67E-2</v>
      </c>
      <c r="M11" s="1">
        <v>9.4299999999999995E-2</v>
      </c>
    </row>
    <row r="12" spans="1:13" x14ac:dyDescent="0.2">
      <c r="A12" s="6" t="s">
        <v>4</v>
      </c>
      <c r="B12" s="7">
        <v>40178</v>
      </c>
      <c r="C12" s="8" t="s">
        <v>5</v>
      </c>
      <c r="D12" s="8" t="s">
        <v>6</v>
      </c>
      <c r="E12" s="9">
        <v>-5.6266200000000002E-2</v>
      </c>
      <c r="F12" s="9">
        <v>-6.4237489999999994E-2</v>
      </c>
      <c r="G12" s="10">
        <v>1.2681700000000001E-2</v>
      </c>
      <c r="H12" s="9">
        <v>0.93509222999999997</v>
      </c>
      <c r="I12" s="9">
        <v>6.88406E-3</v>
      </c>
      <c r="J12" s="11">
        <v>1.9379999999999998E-2</v>
      </c>
      <c r="K12" s="1">
        <v>3.8399999999999997E-2</v>
      </c>
      <c r="L12" s="1">
        <v>2.5499999999999998E-2</v>
      </c>
      <c r="M12" s="1">
        <v>5.1299999999999998E-2</v>
      </c>
    </row>
    <row r="13" spans="1:13" x14ac:dyDescent="0.2">
      <c r="A13" s="6" t="s">
        <v>4</v>
      </c>
      <c r="B13" s="7">
        <v>40543</v>
      </c>
      <c r="C13" s="8" t="s">
        <v>5</v>
      </c>
      <c r="D13" s="8" t="s">
        <v>6</v>
      </c>
      <c r="E13" s="9">
        <v>1.1913979999999999E-2</v>
      </c>
      <c r="F13" s="9">
        <v>5.1144500000000002E-2</v>
      </c>
      <c r="G13" s="10">
        <v>7.1690699999999996E-3</v>
      </c>
      <c r="H13" s="9">
        <v>0.94524737000000003</v>
      </c>
      <c r="I13" s="9">
        <v>1.0065284000000001E-2</v>
      </c>
      <c r="J13" s="11">
        <v>-9.4879999999999999E-3</v>
      </c>
      <c r="K13" s="1">
        <v>3.4700000000000002E-2</v>
      </c>
      <c r="L13" s="1">
        <v>2.2400000000000003E-2</v>
      </c>
      <c r="M13" s="1">
        <v>4.6699999999999998E-2</v>
      </c>
    </row>
    <row r="14" spans="1:13" x14ac:dyDescent="0.2">
      <c r="A14" s="6" t="s">
        <v>4</v>
      </c>
      <c r="B14" s="7">
        <v>40908</v>
      </c>
      <c r="C14" s="8" t="s">
        <v>5</v>
      </c>
      <c r="D14" s="8" t="s">
        <v>6</v>
      </c>
      <c r="E14" s="9">
        <v>5.1509649999999997E-2</v>
      </c>
      <c r="F14" s="9">
        <v>4.127836E-2</v>
      </c>
      <c r="G14" s="10">
        <v>6.6340699999999997E-3</v>
      </c>
      <c r="H14" s="9">
        <v>0.95117379999999996</v>
      </c>
      <c r="I14" s="9">
        <v>2.762614E-3</v>
      </c>
      <c r="J14" s="11">
        <v>3.35436E-2</v>
      </c>
      <c r="K14" s="1">
        <v>2.23E-2</v>
      </c>
      <c r="L14" s="1">
        <v>1.04E-2</v>
      </c>
      <c r="M14" s="1">
        <v>4.1200000000000001E-2</v>
      </c>
    </row>
    <row r="15" spans="1:13" x14ac:dyDescent="0.2">
      <c r="A15" s="6" t="s">
        <v>4</v>
      </c>
      <c r="B15" s="7">
        <v>41274</v>
      </c>
      <c r="C15" s="8" t="s">
        <v>5</v>
      </c>
      <c r="D15" s="8" t="s">
        <v>6</v>
      </c>
      <c r="E15" s="9">
        <v>3.5017859999999998E-2</v>
      </c>
      <c r="F15" s="9">
        <v>4.0010570000000002E-2</v>
      </c>
      <c r="G15" s="10">
        <v>7.6502300000000001E-3</v>
      </c>
      <c r="H15" s="9">
        <v>0.95210154999999996</v>
      </c>
      <c r="I15" s="9">
        <v>8.9171699999999999E-4</v>
      </c>
      <c r="J15" s="11">
        <v>3.9462400000000002E-2</v>
      </c>
      <c r="K15" s="1">
        <v>1.8700000000000001E-2</v>
      </c>
      <c r="L15" s="1">
        <v>7.7000000000000002E-3</v>
      </c>
      <c r="M15" s="1">
        <v>3.3700000000000001E-2</v>
      </c>
    </row>
    <row r="16" spans="1:13" x14ac:dyDescent="0.2">
      <c r="A16" s="6" t="s">
        <v>4</v>
      </c>
      <c r="B16" s="7">
        <v>41639</v>
      </c>
      <c r="C16" s="8" t="s">
        <v>5</v>
      </c>
      <c r="D16" s="8" t="s">
        <v>6</v>
      </c>
      <c r="E16" s="9">
        <v>3.4863819999999997E-2</v>
      </c>
      <c r="F16" s="9">
        <v>2.184293E-2</v>
      </c>
      <c r="G16" s="10">
        <v>9.7679299999999993E-3</v>
      </c>
      <c r="H16" s="9">
        <v>0.95341164</v>
      </c>
      <c r="I16" s="9">
        <v>5.0311720000000004E-3</v>
      </c>
      <c r="J16" s="11">
        <v>-1.3804E-2</v>
      </c>
      <c r="K16" s="1">
        <v>2.7300000000000001E-2</v>
      </c>
      <c r="L16" s="1">
        <v>1.7299999999999999E-2</v>
      </c>
      <c r="M16" s="1">
        <v>3.7100000000000001E-2</v>
      </c>
    </row>
    <row r="17" spans="1:13" x14ac:dyDescent="0.2">
      <c r="A17" s="6" t="s">
        <v>4</v>
      </c>
      <c r="B17" s="7">
        <v>42004</v>
      </c>
      <c r="C17" s="8" t="s">
        <v>5</v>
      </c>
      <c r="D17" s="8" t="s">
        <v>6</v>
      </c>
      <c r="E17" s="9">
        <v>3.3103870000000001E-2</v>
      </c>
      <c r="F17" s="9">
        <v>4.1971309999999998E-2</v>
      </c>
      <c r="G17" s="10">
        <v>1.3229009999999999E-2</v>
      </c>
      <c r="H17" s="9">
        <v>0.95664579999999999</v>
      </c>
      <c r="I17" s="9">
        <v>-5.1583940000000002E-3</v>
      </c>
      <c r="J17" s="11">
        <v>3.6019200000000001E-2</v>
      </c>
      <c r="K17" s="1">
        <v>1.9400000000000001E-2</v>
      </c>
      <c r="L17" s="1">
        <v>1.37E-2</v>
      </c>
      <c r="M17" s="1">
        <v>3.4700000000000002E-2</v>
      </c>
    </row>
    <row r="18" spans="1:13" x14ac:dyDescent="0.2">
      <c r="A18" s="6" t="s">
        <v>4</v>
      </c>
      <c r="B18" s="7">
        <v>42369</v>
      </c>
      <c r="C18" s="8" t="s">
        <v>5</v>
      </c>
      <c r="D18" s="8" t="s">
        <v>6</v>
      </c>
      <c r="E18" s="9">
        <v>3.865822E-2</v>
      </c>
      <c r="F18" s="9">
        <v>4.0958059999999998E-2</v>
      </c>
      <c r="G18" s="10">
        <v>1.587624E-2</v>
      </c>
      <c r="H18" s="9">
        <v>0.95870878000000004</v>
      </c>
      <c r="I18" s="9">
        <v>1.107378E-3</v>
      </c>
      <c r="J18" s="11">
        <v>2.3180800000000001E-2</v>
      </c>
      <c r="K18" s="1">
        <v>1.78E-2</v>
      </c>
      <c r="L18" s="1">
        <v>1.21E-2</v>
      </c>
      <c r="M18" s="1">
        <v>3.8599999999999995E-2</v>
      </c>
    </row>
    <row r="19" spans="1:13" x14ac:dyDescent="0.2">
      <c r="A19" s="6" t="s">
        <v>4</v>
      </c>
      <c r="B19" s="7">
        <v>42735</v>
      </c>
      <c r="C19" s="8" t="s">
        <v>5</v>
      </c>
      <c r="D19" s="8" t="s">
        <v>6</v>
      </c>
      <c r="E19" s="9">
        <v>3.2994620000000002E-2</v>
      </c>
      <c r="F19" s="9">
        <v>1.869026E-2</v>
      </c>
      <c r="G19" s="10">
        <v>1.4985800000000001E-2</v>
      </c>
      <c r="H19" s="9">
        <v>0.95677835</v>
      </c>
      <c r="I19" s="9">
        <v>6.0578170000000001E-3</v>
      </c>
      <c r="J19" s="11">
        <v>1.9475599999999999E-2</v>
      </c>
      <c r="K19" s="1">
        <v>2.4E-2</v>
      </c>
      <c r="L19" s="1">
        <v>1.9299999999999998E-2</v>
      </c>
      <c r="M19" s="1">
        <v>3.73E-2</v>
      </c>
    </row>
    <row r="20" spans="1:13" x14ac:dyDescent="0.2">
      <c r="A20" s="6" t="s">
        <v>4</v>
      </c>
      <c r="B20" s="7">
        <v>43100</v>
      </c>
      <c r="C20" s="8" t="s">
        <v>5</v>
      </c>
      <c r="D20" s="8" t="s">
        <v>6</v>
      </c>
      <c r="E20" s="9">
        <v>2.211314E-2</v>
      </c>
      <c r="F20" s="9">
        <v>1.9186399999999999E-2</v>
      </c>
      <c r="G20" s="10">
        <v>1.6867090000000001E-2</v>
      </c>
      <c r="H20" s="9">
        <v>0.95672606000000004</v>
      </c>
      <c r="I20" s="9">
        <v>5.5592749999999998E-3</v>
      </c>
      <c r="J20" s="11">
        <v>3.25364E-2</v>
      </c>
      <c r="K20" s="1">
        <v>2.7400000000000001E-2</v>
      </c>
      <c r="L20" s="1">
        <v>2.5600000000000001E-2</v>
      </c>
      <c r="M20" s="1">
        <v>4.0999999999999995E-2</v>
      </c>
    </row>
    <row r="21" spans="1:13" x14ac:dyDescent="0.2">
      <c r="A21" s="6" t="s">
        <v>4</v>
      </c>
      <c r="B21" s="7">
        <v>43465</v>
      </c>
      <c r="C21" s="8" t="s">
        <v>5</v>
      </c>
      <c r="D21" s="8" t="s">
        <v>6</v>
      </c>
      <c r="E21" s="9">
        <v>2.3740560000000001E-2</v>
      </c>
      <c r="F21" s="9">
        <v>3.3696520000000001E-2</v>
      </c>
      <c r="G21" s="10">
        <v>1.5751620000000001E-2</v>
      </c>
      <c r="H21" s="9">
        <v>0.95846640999999999</v>
      </c>
      <c r="I21" s="9">
        <v>2.3197529999999999E-3</v>
      </c>
      <c r="J21" s="11">
        <v>2.49728E-2</v>
      </c>
      <c r="K21" s="1">
        <v>2.41E-2</v>
      </c>
      <c r="L21" s="1">
        <v>2.23E-2</v>
      </c>
      <c r="M21" s="1">
        <v>4.0500000000000001E-2</v>
      </c>
    </row>
    <row r="22" spans="1:13" x14ac:dyDescent="0.2">
      <c r="A22" s="6" t="s">
        <v>4</v>
      </c>
      <c r="B22" s="7">
        <v>43830</v>
      </c>
      <c r="C22" s="8" t="s">
        <v>5</v>
      </c>
      <c r="D22" s="8" t="s">
        <v>6</v>
      </c>
      <c r="E22" s="9">
        <v>3.0653699999999999E-2</v>
      </c>
      <c r="F22" s="9">
        <v>2.7603530000000001E-2</v>
      </c>
      <c r="G22" s="10">
        <v>1.5972799999999999E-2</v>
      </c>
      <c r="H22" s="9">
        <v>0.95918711999999995</v>
      </c>
      <c r="I22" s="9">
        <v>8.5793390000000001E-3</v>
      </c>
      <c r="J22" s="11">
        <v>-5.5697599999999993E-2</v>
      </c>
      <c r="K22" s="1">
        <v>6.9999999999999993E-3</v>
      </c>
      <c r="L22" s="1">
        <v>3.7000000000000002E-3</v>
      </c>
      <c r="M22" s="1">
        <v>4.5899999999999996E-2</v>
      </c>
    </row>
    <row r="23" spans="1:13" x14ac:dyDescent="0.2">
      <c r="A23" s="6" t="s">
        <v>4</v>
      </c>
      <c r="B23" s="7">
        <v>44196</v>
      </c>
      <c r="C23" s="8" t="s">
        <v>5</v>
      </c>
      <c r="D23" s="8" t="s">
        <v>6</v>
      </c>
      <c r="E23" s="9">
        <v>-1.9810109999999999E-2</v>
      </c>
      <c r="F23" s="9">
        <v>-9.9940299999999992E-3</v>
      </c>
      <c r="G23" s="10">
        <v>1.8236120000000001E-2</v>
      </c>
      <c r="H23" s="9">
        <v>0.95214109000000002</v>
      </c>
      <c r="I23" s="9">
        <v>7.8770139999999999E-3</v>
      </c>
      <c r="J23" s="11">
        <v>5.5207600000000003E-2</v>
      </c>
      <c r="K23" s="1">
        <v>1.7399999999999999E-2</v>
      </c>
      <c r="L23" s="1">
        <v>9.1999999999999998E-3</v>
      </c>
      <c r="M23" s="1">
        <v>2.5499999999999998E-2</v>
      </c>
    </row>
    <row r="24" spans="1:13" x14ac:dyDescent="0.2">
      <c r="A24" s="6" t="s">
        <v>4</v>
      </c>
      <c r="B24" s="7">
        <v>44561</v>
      </c>
      <c r="C24" s="8" t="s">
        <v>5</v>
      </c>
      <c r="D24" s="8" t="s">
        <v>6</v>
      </c>
      <c r="E24" s="9">
        <v>8.6060129999999999E-2</v>
      </c>
      <c r="F24" s="9">
        <v>0.13</v>
      </c>
      <c r="G24" s="10">
        <v>1.9706520000000002E-2</v>
      </c>
      <c r="H24" s="9">
        <v>0.97187040000000002</v>
      </c>
      <c r="I24" s="9">
        <v>2.5056399E-2</v>
      </c>
      <c r="J24" s="11">
        <v>-1.0298E-2</v>
      </c>
      <c r="K24" s="1">
        <v>2.3199999999999998E-2</v>
      </c>
      <c r="L24" s="1">
        <v>2.4199999999999999E-2</v>
      </c>
      <c r="M24" s="1">
        <v>3.8900000000000004E-2</v>
      </c>
    </row>
    <row r="25" spans="1:13" x14ac:dyDescent="0.2">
      <c r="A25" s="6" t="s">
        <v>4</v>
      </c>
      <c r="B25" s="7">
        <v>44926</v>
      </c>
      <c r="C25" s="8" t="s">
        <v>5</v>
      </c>
      <c r="D25" s="8" t="s">
        <v>6</v>
      </c>
      <c r="E25" s="9">
        <v>9.4254889999999994E-2</v>
      </c>
      <c r="F25" s="9">
        <v>6.7469550000000003E-2</v>
      </c>
      <c r="G25" s="10">
        <v>2.0734820000000001E-2</v>
      </c>
      <c r="H25" s="9">
        <v>0.95187418999999995</v>
      </c>
      <c r="I25" s="9">
        <v>8.0527359999999996E-3</v>
      </c>
      <c r="J25" s="11">
        <v>2.7681600000000001E-2</v>
      </c>
      <c r="K25" s="1">
        <v>3.4799999999999998E-2</v>
      </c>
      <c r="L25" s="1">
        <v>3.6000000000000004E-2</v>
      </c>
      <c r="M25" s="1">
        <v>5.5300000000000002E-2</v>
      </c>
    </row>
    <row r="26" spans="1:13" x14ac:dyDescent="0.2">
      <c r="A26" s="6" t="s">
        <v>4</v>
      </c>
      <c r="B26" s="7">
        <v>45291</v>
      </c>
      <c r="C26" s="8" t="s">
        <v>5</v>
      </c>
      <c r="D26" s="8" t="s">
        <v>6</v>
      </c>
      <c r="E26" s="9">
        <v>7.3336E-3</v>
      </c>
      <c r="F26" s="9">
        <v>8.0552699999999998E-3</v>
      </c>
      <c r="G26" s="10">
        <v>2.3019040000000001E-2</v>
      </c>
      <c r="H26" s="9">
        <v>0.94162146000000002</v>
      </c>
      <c r="I26" s="9">
        <v>4.4278310000000001E-3</v>
      </c>
      <c r="J26" s="11">
        <v>1.6191999999999998E-2</v>
      </c>
      <c r="K26" s="1">
        <v>4.2000000000000003E-2</v>
      </c>
      <c r="L26" s="1">
        <v>4.2099999999999999E-2</v>
      </c>
      <c r="M26" s="1">
        <v>5.5599999999999997E-2</v>
      </c>
    </row>
    <row r="27" spans="1:13" x14ac:dyDescent="0.2">
      <c r="A27" s="6" t="s">
        <v>4</v>
      </c>
      <c r="B27" s="7">
        <v>45657</v>
      </c>
      <c r="C27" s="8" t="s">
        <v>5</v>
      </c>
      <c r="D27" s="8" t="s">
        <v>6</v>
      </c>
      <c r="E27" s="9">
        <v>3.74347E-3</v>
      </c>
      <c r="F27" s="9">
        <v>6.6619399999999999E-3</v>
      </c>
      <c r="G27" s="10">
        <v>2.8389500000000002E-2</v>
      </c>
      <c r="H27" s="9">
        <v>0.9403492</v>
      </c>
      <c r="I27" s="9">
        <v>8.7406419999999999E-3</v>
      </c>
      <c r="J27" s="11">
        <v>-5.0348000000000007E-3</v>
      </c>
      <c r="K27" s="1">
        <v>4.2300000000000004E-2</v>
      </c>
      <c r="L27" s="1">
        <v>3.9599999999999996E-2</v>
      </c>
      <c r="M27" s="1">
        <v>5.3800000000000001E-2</v>
      </c>
    </row>
    <row r="28" spans="1:13" x14ac:dyDescent="0.2">
      <c r="A28" s="6" t="s">
        <v>4</v>
      </c>
      <c r="B28" s="7">
        <v>46022</v>
      </c>
      <c r="C28" s="8" t="s">
        <v>5</v>
      </c>
      <c r="D28" s="8" t="s">
        <v>6</v>
      </c>
      <c r="E28" s="9">
        <f>+($E$1)+(SUMPRODUCT(F28:M28,$F$1:$M$1))</f>
        <v>5.1874455871172009E-3</v>
      </c>
      <c r="F28" s="14">
        <v>1.1455150000000001E-2</v>
      </c>
      <c r="G28" s="15">
        <v>2.2557580000000001E-2</v>
      </c>
      <c r="H28" s="14">
        <v>0.93500000000000005</v>
      </c>
      <c r="I28" s="14">
        <v>1.7999999999999999E-2</v>
      </c>
      <c r="J28" s="2">
        <v>1.2E-2</v>
      </c>
      <c r="K28" s="23">
        <v>0.03</v>
      </c>
      <c r="L28" s="23">
        <v>2.5999999999999999E-2</v>
      </c>
      <c r="M28" s="23">
        <v>5.6000000000000001E-2</v>
      </c>
    </row>
    <row r="29" spans="1:13" x14ac:dyDescent="0.2">
      <c r="A29" s="6" t="s">
        <v>4</v>
      </c>
      <c r="B29" s="7">
        <v>46387</v>
      </c>
      <c r="C29" s="8" t="s">
        <v>5</v>
      </c>
      <c r="D29" s="8" t="s">
        <v>6</v>
      </c>
      <c r="E29" s="9">
        <f>+($E$1)+(SUMPRODUCT(F29:M29,$F$1:$M$1))</f>
        <v>-1.0157077359850233E-2</v>
      </c>
      <c r="F29" s="14">
        <v>-1.9E-2</v>
      </c>
      <c r="G29" s="15">
        <v>1.4999999999999999E-2</v>
      </c>
      <c r="H29" s="14">
        <v>0.93400000000000005</v>
      </c>
      <c r="I29" s="14">
        <v>1.6E-2</v>
      </c>
      <c r="J29" s="2">
        <v>-0.01</v>
      </c>
      <c r="K29" s="23">
        <v>2.7E-2</v>
      </c>
      <c r="L29" s="23">
        <v>2.4E-2</v>
      </c>
      <c r="M29" s="23">
        <v>5.3999999999999999E-2</v>
      </c>
    </row>
    <row r="30" spans="1:13" x14ac:dyDescent="0.2">
      <c r="A30" s="6" t="s">
        <v>4</v>
      </c>
      <c r="B30" s="7">
        <v>46752</v>
      </c>
      <c r="C30" s="8" t="s">
        <v>5</v>
      </c>
      <c r="D30" s="8" t="s">
        <v>6</v>
      </c>
      <c r="E30" s="9">
        <f>+($E$1)+(SUMPRODUCT(F30:M30,$F$1:$M$1))</f>
        <v>5.2789668421407143E-3</v>
      </c>
      <c r="F30" s="14">
        <v>-5.0000000000000001E-3</v>
      </c>
      <c r="G30" s="15">
        <v>1.4999999999999999E-2</v>
      </c>
      <c r="H30" s="14">
        <v>0.93400000000000005</v>
      </c>
      <c r="I30" s="14">
        <v>1.7000000000000001E-2</v>
      </c>
      <c r="J30" s="2">
        <v>5.0000000000000001E-3</v>
      </c>
      <c r="K30" s="23">
        <v>2.5999999999999999E-2</v>
      </c>
      <c r="L30" s="23">
        <v>2.5000000000000001E-2</v>
      </c>
      <c r="M30" s="23">
        <v>5.5E-2</v>
      </c>
    </row>
    <row r="31" spans="1:13" x14ac:dyDescent="0.2">
      <c r="A31" s="6" t="s">
        <v>4</v>
      </c>
      <c r="B31" s="7">
        <v>47118</v>
      </c>
      <c r="C31" s="8" t="s">
        <v>5</v>
      </c>
      <c r="D31" s="8" t="s">
        <v>6</v>
      </c>
      <c r="E31" s="9">
        <f>+($E$1)+(SUMPRODUCT(F31:M31,$F$1:$M$1))</f>
        <v>1.901233830953114E-2</v>
      </c>
      <c r="F31" s="14">
        <v>1.6E-2</v>
      </c>
      <c r="G31" s="15">
        <v>1.9E-2</v>
      </c>
      <c r="H31" s="14">
        <v>0.93</v>
      </c>
      <c r="I31" s="14">
        <v>1.6E-2</v>
      </c>
      <c r="J31" s="2">
        <v>1.2E-2</v>
      </c>
      <c r="K31" s="23">
        <v>2.7E-2</v>
      </c>
      <c r="L31" s="23">
        <v>2.5999999999999999E-2</v>
      </c>
      <c r="M31" s="23">
        <v>5.6000000000000001E-2</v>
      </c>
    </row>
    <row r="32" spans="1:13" x14ac:dyDescent="0.2">
      <c r="A32" s="6" t="s">
        <v>4</v>
      </c>
      <c r="B32" s="7">
        <v>47483</v>
      </c>
      <c r="C32" s="8" t="s">
        <v>5</v>
      </c>
      <c r="D32" s="8" t="s">
        <v>6</v>
      </c>
      <c r="E32" s="9">
        <f>+($E$1)+(SUMPRODUCT(F32:M32,$F$1:$M$1))</f>
        <v>2.5774684670839515E-2</v>
      </c>
      <c r="F32" s="14">
        <v>2.8000000000000001E-2</v>
      </c>
      <c r="G32" s="15">
        <v>0.02</v>
      </c>
      <c r="H32" s="14">
        <v>0.93</v>
      </c>
      <c r="I32" s="14">
        <v>1.6E-2</v>
      </c>
      <c r="J32" s="2">
        <v>1.2999999999999999E-2</v>
      </c>
      <c r="K32" s="23">
        <v>2.9000000000000001E-2</v>
      </c>
      <c r="L32" s="23">
        <v>2.7E-2</v>
      </c>
      <c r="M32" s="23">
        <v>5.7000000000000002E-2</v>
      </c>
    </row>
    <row r="33" spans="1:22" x14ac:dyDescent="0.2">
      <c r="I33" s="17"/>
      <c r="J33" s="17"/>
      <c r="K33" s="17"/>
      <c r="L33" s="17"/>
      <c r="M33" s="17"/>
    </row>
    <row r="34" spans="1:22" x14ac:dyDescent="0.2">
      <c r="D34" s="22" t="s">
        <v>68</v>
      </c>
      <c r="E34" s="18" cm="1">
        <f t="array" ref="E34">+PRODUCT(E28:E32+1)^(1/COUNTA(E28:E32))-1</f>
        <v>8.9421615905944662E-3</v>
      </c>
      <c r="I34" s="17"/>
      <c r="J34" s="17"/>
      <c r="K34" s="17"/>
      <c r="L34" s="17"/>
      <c r="M34" s="17"/>
    </row>
    <row r="40" spans="1:22" x14ac:dyDescent="0.2">
      <c r="A40" s="62" t="s">
        <v>64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4"/>
    </row>
    <row r="41" spans="1:22" ht="25.5" x14ac:dyDescent="0.2">
      <c r="A41" s="65" t="s">
        <v>65</v>
      </c>
      <c r="B41" s="66" t="s">
        <v>41</v>
      </c>
      <c r="C41" s="71" t="s">
        <v>66</v>
      </c>
      <c r="D41" s="66" t="s">
        <v>67</v>
      </c>
      <c r="E41" s="67" t="s">
        <v>42</v>
      </c>
      <c r="F41" s="67" t="s">
        <v>43</v>
      </c>
      <c r="G41" s="67" t="s">
        <v>44</v>
      </c>
      <c r="H41" s="67" t="s">
        <v>45</v>
      </c>
      <c r="I41" s="66" t="s">
        <v>46</v>
      </c>
      <c r="J41" s="68" t="s">
        <v>48</v>
      </c>
      <c r="K41" s="69">
        <v>1</v>
      </c>
      <c r="L41" s="69">
        <v>2</v>
      </c>
      <c r="M41" s="69">
        <v>3</v>
      </c>
      <c r="N41" s="69">
        <v>4</v>
      </c>
      <c r="O41" s="70">
        <v>5</v>
      </c>
      <c r="P41" s="67" t="s">
        <v>47</v>
      </c>
      <c r="Q41" s="69">
        <f>+K41</f>
        <v>1</v>
      </c>
      <c r="R41" s="69">
        <f t="shared" ref="R41:U41" si="0">+L41</f>
        <v>2</v>
      </c>
      <c r="S41" s="69">
        <f t="shared" si="0"/>
        <v>3</v>
      </c>
      <c r="T41" s="69">
        <f t="shared" si="0"/>
        <v>4</v>
      </c>
      <c r="U41" s="70">
        <f t="shared" si="0"/>
        <v>5</v>
      </c>
      <c r="V41" s="66" t="s">
        <v>49</v>
      </c>
    </row>
    <row r="42" spans="1:22" x14ac:dyDescent="0.2">
      <c r="A42" s="52">
        <v>4.8000000000000001E-2</v>
      </c>
      <c r="B42" s="53">
        <v>0.14000000000000001</v>
      </c>
      <c r="C42" s="54">
        <f>+A42*(1-B42)</f>
        <v>4.1279999999999997E-2</v>
      </c>
      <c r="D42" s="55">
        <f>+C42+0.25%</f>
        <v>4.3779999999999999E-2</v>
      </c>
      <c r="E42" s="56" cm="1">
        <f t="array" ref="E42:I42">+TRANSPOSE(E28:E32)</f>
        <v>5.1874455871172009E-3</v>
      </c>
      <c r="F42" s="56">
        <v>-1.0157077359850233E-2</v>
      </c>
      <c r="G42" s="56">
        <v>5.2789668421407143E-3</v>
      </c>
      <c r="H42" s="56">
        <v>1.901233830953114E-2</v>
      </c>
      <c r="I42" s="57">
        <v>2.5774684670839515E-2</v>
      </c>
      <c r="J42" s="58">
        <v>100</v>
      </c>
      <c r="K42" s="59">
        <f>+J42*(1+E42)</f>
        <v>100.51874455871173</v>
      </c>
      <c r="L42" s="59">
        <f t="shared" ref="L42:O42" si="1">+K42*(1+F42)</f>
        <v>99.497767894113863</v>
      </c>
      <c r="M42" s="59">
        <f t="shared" si="1"/>
        <v>100.0230133116939</v>
      </c>
      <c r="N42" s="59">
        <f t="shared" si="1"/>
        <v>101.92468467951456</v>
      </c>
      <c r="O42" s="60">
        <f t="shared" si="1"/>
        <v>104.55176128730379</v>
      </c>
      <c r="P42" s="59">
        <f>-J42/C42</f>
        <v>-2422.4806201550391</v>
      </c>
      <c r="Q42" s="59">
        <f>+K42</f>
        <v>100.51874455871173</v>
      </c>
      <c r="R42" s="59">
        <f t="shared" ref="R42:T42" si="2">+L42</f>
        <v>99.497767894113863</v>
      </c>
      <c r="S42" s="59">
        <f t="shared" si="2"/>
        <v>100.0230133116939</v>
      </c>
      <c r="T42" s="59">
        <f t="shared" si="2"/>
        <v>101.92468467951456</v>
      </c>
      <c r="U42" s="60">
        <f>+O42+(O42/D42)</f>
        <v>2492.6687390694824</v>
      </c>
      <c r="V42" s="61">
        <f>+IRR(P42:U42)</f>
        <v>3.916184636513198E-2</v>
      </c>
    </row>
  </sheetData>
  <mergeCells count="1">
    <mergeCell ref="A40:V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BACE-23D2-4B77-979D-81A082C2BF27}">
  <dimension ref="A1:V42"/>
  <sheetViews>
    <sheetView showGridLines="0" zoomScaleNormal="100" workbookViewId="0">
      <selection activeCell="A3" sqref="A3"/>
    </sheetView>
  </sheetViews>
  <sheetFormatPr defaultRowHeight="12.75" x14ac:dyDescent="0.2"/>
  <cols>
    <col min="1" max="6" width="10.7109375" style="6" customWidth="1"/>
    <col min="7" max="7" width="12.5703125" style="6" bestFit="1" customWidth="1"/>
    <col min="8" max="13" width="10.7109375" style="6" customWidth="1"/>
    <col min="14" max="16384" width="9.140625" style="6"/>
  </cols>
  <sheetData>
    <row r="1" spans="1:13" x14ac:dyDescent="0.2">
      <c r="E1" s="6" cm="1">
        <f t="array" ref="E1:M1">+TRANSPOSE('Historical Regression'!B17:B25)</f>
        <v>-6.683850841076483E-2</v>
      </c>
      <c r="F1" s="6">
        <v>0.82101321778590564</v>
      </c>
      <c r="G1" s="6">
        <v>-0.85486944796929065</v>
      </c>
      <c r="H1" s="6">
        <v>9.0649444304219229E-2</v>
      </c>
      <c r="I1" s="6">
        <v>-0.35620950400830353</v>
      </c>
      <c r="J1" s="6">
        <v>-1.8575792943412623E-2</v>
      </c>
      <c r="K1" s="6">
        <v>-2.2643575207858588</v>
      </c>
      <c r="L1" s="6">
        <v>1.9259467838460127</v>
      </c>
      <c r="M1" s="6">
        <v>0.38640124651588909</v>
      </c>
    </row>
    <row r="3" spans="1:13" x14ac:dyDescent="0.2">
      <c r="A3" s="3" t="s">
        <v>0</v>
      </c>
      <c r="B3" s="3" t="s">
        <v>1</v>
      </c>
      <c r="C3" s="4" t="s">
        <v>2</v>
      </c>
      <c r="D3" s="4" t="s">
        <v>3</v>
      </c>
      <c r="E3" s="5" t="s">
        <v>8</v>
      </c>
      <c r="F3" s="5" t="s">
        <v>15</v>
      </c>
      <c r="G3" s="5" t="s">
        <v>13</v>
      </c>
      <c r="H3" s="5" t="s">
        <v>14</v>
      </c>
      <c r="I3" s="4" t="s">
        <v>7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 x14ac:dyDescent="0.2">
      <c r="A4" s="6" t="s">
        <v>4</v>
      </c>
      <c r="B4" s="7">
        <v>37256</v>
      </c>
      <c r="C4" s="8" t="s">
        <v>5</v>
      </c>
      <c r="D4" s="8" t="s">
        <v>6</v>
      </c>
      <c r="E4" s="9">
        <v>-1.5118599999999999E-2</v>
      </c>
      <c r="F4" s="9">
        <v>-1.886637E-2</v>
      </c>
      <c r="G4" s="10">
        <v>1.433911E-2</v>
      </c>
      <c r="H4" s="9">
        <v>0.95748641999999995</v>
      </c>
      <c r="I4" s="9">
        <v>-3.9303760000000002E-3</v>
      </c>
      <c r="J4" s="11">
        <v>3.3454400000000002E-2</v>
      </c>
      <c r="K4" s="1">
        <v>5.4199999999999998E-2</v>
      </c>
      <c r="L4" s="1">
        <v>4.9100000000000005E-2</v>
      </c>
      <c r="M4" s="1">
        <v>7.5199999999999989E-2</v>
      </c>
    </row>
    <row r="5" spans="1:13" x14ac:dyDescent="0.2">
      <c r="A5" s="6" t="s">
        <v>4</v>
      </c>
      <c r="B5" s="7">
        <v>37621</v>
      </c>
      <c r="C5" s="8" t="s">
        <v>5</v>
      </c>
      <c r="D5" s="8" t="s">
        <v>6</v>
      </c>
      <c r="E5" s="9">
        <v>-4.11095E-2</v>
      </c>
      <c r="F5" s="9">
        <v>-3.0722869999999999E-2</v>
      </c>
      <c r="G5" s="10">
        <v>1.505009E-2</v>
      </c>
      <c r="H5" s="9">
        <v>0.95022426999999998</v>
      </c>
      <c r="I5" s="9">
        <v>5.5309729999999998E-3</v>
      </c>
      <c r="J5" s="11">
        <v>2.10656E-2</v>
      </c>
      <c r="K5" s="1">
        <v>3.8300000000000001E-2</v>
      </c>
      <c r="L5" s="1">
        <v>2.7799999999999998E-2</v>
      </c>
      <c r="M5" s="1">
        <v>5.6399999999999999E-2</v>
      </c>
    </row>
    <row r="6" spans="1:13" x14ac:dyDescent="0.2">
      <c r="A6" s="6" t="s">
        <v>4</v>
      </c>
      <c r="B6" s="7">
        <v>37986</v>
      </c>
      <c r="C6" s="8" t="s">
        <v>5</v>
      </c>
      <c r="D6" s="8" t="s">
        <v>6</v>
      </c>
      <c r="E6" s="9">
        <v>-2.6403880000000001E-2</v>
      </c>
      <c r="F6" s="9">
        <v>-1.6960079999999999E-2</v>
      </c>
      <c r="G6" s="10">
        <v>1.2990659999999999E-2</v>
      </c>
      <c r="H6" s="9">
        <v>0.94901400999999996</v>
      </c>
      <c r="I6" s="9">
        <v>2.1609950000000002E-3</v>
      </c>
      <c r="J6" s="11">
        <v>2.2665999999999999E-2</v>
      </c>
      <c r="K6" s="1">
        <v>3.8599999999999995E-2</v>
      </c>
      <c r="L6" s="1">
        <v>2.7999999999999997E-2</v>
      </c>
      <c r="M6" s="1">
        <v>4.5899999999999996E-2</v>
      </c>
    </row>
    <row r="7" spans="1:13" x14ac:dyDescent="0.2">
      <c r="A7" s="6" t="s">
        <v>4</v>
      </c>
      <c r="B7" s="7">
        <v>38352</v>
      </c>
      <c r="C7" s="8" t="s">
        <v>5</v>
      </c>
      <c r="D7" s="8" t="s">
        <v>6</v>
      </c>
      <c r="E7" s="9">
        <v>1.976079E-2</v>
      </c>
      <c r="F7" s="9">
        <v>3.5163519999999997E-2</v>
      </c>
      <c r="G7" s="10">
        <v>1.333933E-2</v>
      </c>
      <c r="H7" s="9">
        <v>0.94852669999999994</v>
      </c>
      <c r="I7" s="9">
        <v>1.0010537E-2</v>
      </c>
      <c r="J7" s="11">
        <v>4.4374399999999994E-2</v>
      </c>
      <c r="K7" s="1">
        <v>4.4999999999999998E-2</v>
      </c>
      <c r="L7" s="1">
        <v>4.1799999999999997E-2</v>
      </c>
      <c r="M7" s="1">
        <v>5.6799999999999996E-2</v>
      </c>
    </row>
    <row r="8" spans="1:13" x14ac:dyDescent="0.2">
      <c r="A8" s="6" t="s">
        <v>4</v>
      </c>
      <c r="B8" s="7">
        <v>38717</v>
      </c>
      <c r="C8" s="8" t="s">
        <v>5</v>
      </c>
      <c r="D8" s="8" t="s">
        <v>6</v>
      </c>
      <c r="E8" s="9">
        <v>5.3565109999999999E-2</v>
      </c>
      <c r="F8" s="9">
        <v>5.5026279999999997E-2</v>
      </c>
      <c r="G8" s="10">
        <v>1.0480339999999999E-2</v>
      </c>
      <c r="H8" s="9">
        <v>0.95389668999999999</v>
      </c>
      <c r="I8" s="9">
        <v>-3.5211270000000002E-3</v>
      </c>
      <c r="J8" s="11">
        <v>5.3815200000000001E-2</v>
      </c>
      <c r="K8" s="1">
        <v>4.8600000000000004E-2</v>
      </c>
      <c r="L8" s="1">
        <v>4.82E-2</v>
      </c>
      <c r="M8" s="1">
        <v>6.0700000000000004E-2</v>
      </c>
    </row>
    <row r="9" spans="1:13" x14ac:dyDescent="0.2">
      <c r="A9" s="6" t="s">
        <v>4</v>
      </c>
      <c r="B9" s="7">
        <v>39082</v>
      </c>
      <c r="C9" s="8" t="s">
        <v>5</v>
      </c>
      <c r="D9" s="8" t="s">
        <v>6</v>
      </c>
      <c r="E9" s="9">
        <v>5.0857359999999997E-2</v>
      </c>
      <c r="F9" s="9">
        <v>4.9598749999999997E-2</v>
      </c>
      <c r="G9" s="10">
        <v>1.0749420000000001E-2</v>
      </c>
      <c r="H9" s="9">
        <v>0.95768092000000005</v>
      </c>
      <c r="I9" s="9">
        <v>1.479291E-3</v>
      </c>
      <c r="J9" s="11">
        <v>1.20336E-2</v>
      </c>
      <c r="K9" s="1">
        <v>4.6500000000000007E-2</v>
      </c>
      <c r="L9" s="1">
        <v>4.5400000000000003E-2</v>
      </c>
      <c r="M9" s="1">
        <v>5.91E-2</v>
      </c>
    </row>
    <row r="10" spans="1:13" x14ac:dyDescent="0.2">
      <c r="A10" s="6" t="s">
        <v>4</v>
      </c>
      <c r="B10" s="7">
        <v>39447</v>
      </c>
      <c r="C10" s="8" t="s">
        <v>5</v>
      </c>
      <c r="D10" s="8" t="s">
        <v>6</v>
      </c>
      <c r="E10" s="9">
        <v>2.9161300000000001E-2</v>
      </c>
      <c r="F10" s="9">
        <v>3.3042879999999997E-2</v>
      </c>
      <c r="G10" s="10">
        <v>9.4036399999999996E-3</v>
      </c>
      <c r="H10" s="9">
        <v>0.95138734000000003</v>
      </c>
      <c r="I10" s="9">
        <v>1.3896148000000001E-2</v>
      </c>
      <c r="J10" s="11">
        <v>-1.7070399999999999E-2</v>
      </c>
      <c r="K10" s="1">
        <v>3.4500000000000003E-2</v>
      </c>
      <c r="L10" s="1">
        <v>2.46E-2</v>
      </c>
      <c r="M10" s="1">
        <v>6.4699999999999994E-2</v>
      </c>
    </row>
    <row r="11" spans="1:13" x14ac:dyDescent="0.2">
      <c r="A11" s="6" t="s">
        <v>4</v>
      </c>
      <c r="B11" s="7">
        <v>39813</v>
      </c>
      <c r="C11" s="8" t="s">
        <v>5</v>
      </c>
      <c r="D11" s="8" t="s">
        <v>6</v>
      </c>
      <c r="E11" s="9">
        <v>9.4930899999999992E-3</v>
      </c>
      <c r="F11" s="9">
        <v>-1.0117279999999999E-2</v>
      </c>
      <c r="G11" s="10">
        <v>1.1940620000000001E-2</v>
      </c>
      <c r="H11" s="9">
        <v>0.94733624999999999</v>
      </c>
      <c r="I11" s="9">
        <v>-3.4169876000000002E-2</v>
      </c>
      <c r="J11" s="11">
        <v>-4.5394799999999999E-2</v>
      </c>
      <c r="K11" s="1">
        <v>2.7099999999999999E-2</v>
      </c>
      <c r="L11" s="1">
        <v>1.67E-2</v>
      </c>
      <c r="M11" s="1">
        <v>9.4299999999999995E-2</v>
      </c>
    </row>
    <row r="12" spans="1:13" x14ac:dyDescent="0.2">
      <c r="A12" s="6" t="s">
        <v>4</v>
      </c>
      <c r="B12" s="7">
        <v>40178</v>
      </c>
      <c r="C12" s="8" t="s">
        <v>5</v>
      </c>
      <c r="D12" s="8" t="s">
        <v>6</v>
      </c>
      <c r="E12" s="9">
        <v>-5.6266200000000002E-2</v>
      </c>
      <c r="F12" s="9">
        <v>-6.4237489999999994E-2</v>
      </c>
      <c r="G12" s="10">
        <v>1.2681700000000001E-2</v>
      </c>
      <c r="H12" s="9">
        <v>0.93509222999999997</v>
      </c>
      <c r="I12" s="9">
        <v>6.88406E-3</v>
      </c>
      <c r="J12" s="11">
        <v>1.9379999999999998E-2</v>
      </c>
      <c r="K12" s="1">
        <v>3.8399999999999997E-2</v>
      </c>
      <c r="L12" s="1">
        <v>2.5499999999999998E-2</v>
      </c>
      <c r="M12" s="1">
        <v>5.1299999999999998E-2</v>
      </c>
    </row>
    <row r="13" spans="1:13" x14ac:dyDescent="0.2">
      <c r="A13" s="6" t="s">
        <v>4</v>
      </c>
      <c r="B13" s="7">
        <v>40543</v>
      </c>
      <c r="C13" s="8" t="s">
        <v>5</v>
      </c>
      <c r="D13" s="8" t="s">
        <v>6</v>
      </c>
      <c r="E13" s="9">
        <v>1.1913979999999999E-2</v>
      </c>
      <c r="F13" s="9">
        <v>5.1144500000000002E-2</v>
      </c>
      <c r="G13" s="10">
        <v>7.1690699999999996E-3</v>
      </c>
      <c r="H13" s="9">
        <v>0.94524737000000003</v>
      </c>
      <c r="I13" s="9">
        <v>1.0065284000000001E-2</v>
      </c>
      <c r="J13" s="11">
        <v>-9.4879999999999999E-3</v>
      </c>
      <c r="K13" s="1">
        <v>3.4700000000000002E-2</v>
      </c>
      <c r="L13" s="1">
        <v>2.2400000000000003E-2</v>
      </c>
      <c r="M13" s="1">
        <v>4.6699999999999998E-2</v>
      </c>
    </row>
    <row r="14" spans="1:13" x14ac:dyDescent="0.2">
      <c r="A14" s="6" t="s">
        <v>4</v>
      </c>
      <c r="B14" s="7">
        <v>40908</v>
      </c>
      <c r="C14" s="8" t="s">
        <v>5</v>
      </c>
      <c r="D14" s="8" t="s">
        <v>6</v>
      </c>
      <c r="E14" s="9">
        <v>5.1509649999999997E-2</v>
      </c>
      <c r="F14" s="9">
        <v>4.127836E-2</v>
      </c>
      <c r="G14" s="10">
        <v>6.6340699999999997E-3</v>
      </c>
      <c r="H14" s="9">
        <v>0.95117379999999996</v>
      </c>
      <c r="I14" s="9">
        <v>2.762614E-3</v>
      </c>
      <c r="J14" s="11">
        <v>3.35436E-2</v>
      </c>
      <c r="K14" s="1">
        <v>2.23E-2</v>
      </c>
      <c r="L14" s="1">
        <v>1.04E-2</v>
      </c>
      <c r="M14" s="1">
        <v>4.1200000000000001E-2</v>
      </c>
    </row>
    <row r="15" spans="1:13" x14ac:dyDescent="0.2">
      <c r="A15" s="6" t="s">
        <v>4</v>
      </c>
      <c r="B15" s="7">
        <v>41274</v>
      </c>
      <c r="C15" s="8" t="s">
        <v>5</v>
      </c>
      <c r="D15" s="8" t="s">
        <v>6</v>
      </c>
      <c r="E15" s="9">
        <v>3.5017859999999998E-2</v>
      </c>
      <c r="F15" s="9">
        <v>4.0010570000000002E-2</v>
      </c>
      <c r="G15" s="10">
        <v>7.6502300000000001E-3</v>
      </c>
      <c r="H15" s="9">
        <v>0.95210154999999996</v>
      </c>
      <c r="I15" s="9">
        <v>8.9171699999999999E-4</v>
      </c>
      <c r="J15" s="11">
        <v>3.9462400000000002E-2</v>
      </c>
      <c r="K15" s="1">
        <v>1.8700000000000001E-2</v>
      </c>
      <c r="L15" s="1">
        <v>7.7000000000000002E-3</v>
      </c>
      <c r="M15" s="1">
        <v>3.3700000000000001E-2</v>
      </c>
    </row>
    <row r="16" spans="1:13" x14ac:dyDescent="0.2">
      <c r="A16" s="6" t="s">
        <v>4</v>
      </c>
      <c r="B16" s="7">
        <v>41639</v>
      </c>
      <c r="C16" s="8" t="s">
        <v>5</v>
      </c>
      <c r="D16" s="8" t="s">
        <v>6</v>
      </c>
      <c r="E16" s="9">
        <v>3.4863819999999997E-2</v>
      </c>
      <c r="F16" s="9">
        <v>2.184293E-2</v>
      </c>
      <c r="G16" s="10">
        <v>9.7679299999999993E-3</v>
      </c>
      <c r="H16" s="9">
        <v>0.95341164</v>
      </c>
      <c r="I16" s="9">
        <v>5.0311720000000004E-3</v>
      </c>
      <c r="J16" s="11">
        <v>-1.3804E-2</v>
      </c>
      <c r="K16" s="1">
        <v>2.7300000000000001E-2</v>
      </c>
      <c r="L16" s="1">
        <v>1.7299999999999999E-2</v>
      </c>
      <c r="M16" s="1">
        <v>3.7100000000000001E-2</v>
      </c>
    </row>
    <row r="17" spans="1:13" x14ac:dyDescent="0.2">
      <c r="A17" s="6" t="s">
        <v>4</v>
      </c>
      <c r="B17" s="7">
        <v>42004</v>
      </c>
      <c r="C17" s="8" t="s">
        <v>5</v>
      </c>
      <c r="D17" s="8" t="s">
        <v>6</v>
      </c>
      <c r="E17" s="9">
        <v>3.3103870000000001E-2</v>
      </c>
      <c r="F17" s="9">
        <v>4.1971309999999998E-2</v>
      </c>
      <c r="G17" s="10">
        <v>1.3229009999999999E-2</v>
      </c>
      <c r="H17" s="9">
        <v>0.95664579999999999</v>
      </c>
      <c r="I17" s="9">
        <v>-5.1583940000000002E-3</v>
      </c>
      <c r="J17" s="11">
        <v>3.6019200000000001E-2</v>
      </c>
      <c r="K17" s="1">
        <v>1.9400000000000001E-2</v>
      </c>
      <c r="L17" s="1">
        <v>1.37E-2</v>
      </c>
      <c r="M17" s="1">
        <v>3.4700000000000002E-2</v>
      </c>
    </row>
    <row r="18" spans="1:13" x14ac:dyDescent="0.2">
      <c r="A18" s="6" t="s">
        <v>4</v>
      </c>
      <c r="B18" s="7">
        <v>42369</v>
      </c>
      <c r="C18" s="8" t="s">
        <v>5</v>
      </c>
      <c r="D18" s="8" t="s">
        <v>6</v>
      </c>
      <c r="E18" s="9">
        <v>3.865822E-2</v>
      </c>
      <c r="F18" s="9">
        <v>4.0958059999999998E-2</v>
      </c>
      <c r="G18" s="10">
        <v>1.587624E-2</v>
      </c>
      <c r="H18" s="9">
        <v>0.95870878000000004</v>
      </c>
      <c r="I18" s="9">
        <v>1.107378E-3</v>
      </c>
      <c r="J18" s="11">
        <v>2.3180800000000001E-2</v>
      </c>
      <c r="K18" s="1">
        <v>1.78E-2</v>
      </c>
      <c r="L18" s="1">
        <v>1.21E-2</v>
      </c>
      <c r="M18" s="1">
        <v>3.8599999999999995E-2</v>
      </c>
    </row>
    <row r="19" spans="1:13" x14ac:dyDescent="0.2">
      <c r="A19" s="6" t="s">
        <v>4</v>
      </c>
      <c r="B19" s="7">
        <v>42735</v>
      </c>
      <c r="C19" s="8" t="s">
        <v>5</v>
      </c>
      <c r="D19" s="8" t="s">
        <v>6</v>
      </c>
      <c r="E19" s="9">
        <v>3.2994620000000002E-2</v>
      </c>
      <c r="F19" s="9">
        <v>1.869026E-2</v>
      </c>
      <c r="G19" s="10">
        <v>1.4985800000000001E-2</v>
      </c>
      <c r="H19" s="9">
        <v>0.95677835</v>
      </c>
      <c r="I19" s="9">
        <v>6.0578170000000001E-3</v>
      </c>
      <c r="J19" s="11">
        <v>1.9475599999999999E-2</v>
      </c>
      <c r="K19" s="1">
        <v>2.4E-2</v>
      </c>
      <c r="L19" s="1">
        <v>1.9299999999999998E-2</v>
      </c>
      <c r="M19" s="1">
        <v>3.73E-2</v>
      </c>
    </row>
    <row r="20" spans="1:13" x14ac:dyDescent="0.2">
      <c r="A20" s="6" t="s">
        <v>4</v>
      </c>
      <c r="B20" s="7">
        <v>43100</v>
      </c>
      <c r="C20" s="8" t="s">
        <v>5</v>
      </c>
      <c r="D20" s="8" t="s">
        <v>6</v>
      </c>
      <c r="E20" s="9">
        <v>2.211314E-2</v>
      </c>
      <c r="F20" s="9">
        <v>1.9186399999999999E-2</v>
      </c>
      <c r="G20" s="10">
        <v>1.6867090000000001E-2</v>
      </c>
      <c r="H20" s="9">
        <v>0.95672606000000004</v>
      </c>
      <c r="I20" s="9">
        <v>5.5592749999999998E-3</v>
      </c>
      <c r="J20" s="11">
        <v>3.25364E-2</v>
      </c>
      <c r="K20" s="1">
        <v>2.7400000000000001E-2</v>
      </c>
      <c r="L20" s="1">
        <v>2.5600000000000001E-2</v>
      </c>
      <c r="M20" s="1">
        <v>4.0999999999999995E-2</v>
      </c>
    </row>
    <row r="21" spans="1:13" x14ac:dyDescent="0.2">
      <c r="A21" s="6" t="s">
        <v>4</v>
      </c>
      <c r="B21" s="7">
        <v>43465</v>
      </c>
      <c r="C21" s="8" t="s">
        <v>5</v>
      </c>
      <c r="D21" s="8" t="s">
        <v>6</v>
      </c>
      <c r="E21" s="9">
        <v>2.3740560000000001E-2</v>
      </c>
      <c r="F21" s="9">
        <v>3.3696520000000001E-2</v>
      </c>
      <c r="G21" s="10">
        <v>1.5751620000000001E-2</v>
      </c>
      <c r="H21" s="9">
        <v>0.95846640999999999</v>
      </c>
      <c r="I21" s="9">
        <v>2.3197529999999999E-3</v>
      </c>
      <c r="J21" s="11">
        <v>2.49728E-2</v>
      </c>
      <c r="K21" s="1">
        <v>2.41E-2</v>
      </c>
      <c r="L21" s="1">
        <v>2.23E-2</v>
      </c>
      <c r="M21" s="1">
        <v>4.0500000000000001E-2</v>
      </c>
    </row>
    <row r="22" spans="1:13" x14ac:dyDescent="0.2">
      <c r="A22" s="6" t="s">
        <v>4</v>
      </c>
      <c r="B22" s="7">
        <v>43830</v>
      </c>
      <c r="C22" s="8" t="s">
        <v>5</v>
      </c>
      <c r="D22" s="8" t="s">
        <v>6</v>
      </c>
      <c r="E22" s="9">
        <v>3.0653699999999999E-2</v>
      </c>
      <c r="F22" s="9">
        <v>2.7603530000000001E-2</v>
      </c>
      <c r="G22" s="10">
        <v>1.5972799999999999E-2</v>
      </c>
      <c r="H22" s="9">
        <v>0.95918711999999995</v>
      </c>
      <c r="I22" s="9">
        <v>8.5793390000000001E-3</v>
      </c>
      <c r="J22" s="11">
        <v>-5.5697599999999993E-2</v>
      </c>
      <c r="K22" s="1">
        <v>6.9999999999999993E-3</v>
      </c>
      <c r="L22" s="1">
        <v>3.7000000000000002E-3</v>
      </c>
      <c r="M22" s="1">
        <v>4.5899999999999996E-2</v>
      </c>
    </row>
    <row r="23" spans="1:13" x14ac:dyDescent="0.2">
      <c r="A23" s="6" t="s">
        <v>4</v>
      </c>
      <c r="B23" s="7">
        <v>44196</v>
      </c>
      <c r="C23" s="8" t="s">
        <v>5</v>
      </c>
      <c r="D23" s="8" t="s">
        <v>6</v>
      </c>
      <c r="E23" s="9">
        <v>-1.9810109999999999E-2</v>
      </c>
      <c r="F23" s="9">
        <v>-9.9940299999999992E-3</v>
      </c>
      <c r="G23" s="10">
        <v>1.8236120000000001E-2</v>
      </c>
      <c r="H23" s="9">
        <v>0.95214109000000002</v>
      </c>
      <c r="I23" s="9">
        <v>7.8770139999999999E-3</v>
      </c>
      <c r="J23" s="11">
        <v>5.5207600000000003E-2</v>
      </c>
      <c r="K23" s="1">
        <v>1.7399999999999999E-2</v>
      </c>
      <c r="L23" s="1">
        <v>9.1999999999999998E-3</v>
      </c>
      <c r="M23" s="1">
        <v>2.5499999999999998E-2</v>
      </c>
    </row>
    <row r="24" spans="1:13" x14ac:dyDescent="0.2">
      <c r="A24" s="6" t="s">
        <v>4</v>
      </c>
      <c r="B24" s="7">
        <v>44561</v>
      </c>
      <c r="C24" s="8" t="s">
        <v>5</v>
      </c>
      <c r="D24" s="8" t="s">
        <v>6</v>
      </c>
      <c r="E24" s="9">
        <v>8.6060129999999999E-2</v>
      </c>
      <c r="F24" s="9">
        <v>0.13</v>
      </c>
      <c r="G24" s="10">
        <v>1.9706520000000002E-2</v>
      </c>
      <c r="H24" s="9">
        <v>0.97187040000000002</v>
      </c>
      <c r="I24" s="9">
        <v>2.5056399E-2</v>
      </c>
      <c r="J24" s="11">
        <v>-1.0298E-2</v>
      </c>
      <c r="K24" s="1">
        <v>2.3199999999999998E-2</v>
      </c>
      <c r="L24" s="1">
        <v>2.4199999999999999E-2</v>
      </c>
      <c r="M24" s="1">
        <v>3.8900000000000004E-2</v>
      </c>
    </row>
    <row r="25" spans="1:13" x14ac:dyDescent="0.2">
      <c r="A25" s="6" t="s">
        <v>4</v>
      </c>
      <c r="B25" s="7">
        <v>44926</v>
      </c>
      <c r="C25" s="8" t="s">
        <v>5</v>
      </c>
      <c r="D25" s="8" t="s">
        <v>6</v>
      </c>
      <c r="E25" s="9">
        <v>9.4254889999999994E-2</v>
      </c>
      <c r="F25" s="9">
        <v>6.7469550000000003E-2</v>
      </c>
      <c r="G25" s="10">
        <v>2.0734820000000001E-2</v>
      </c>
      <c r="H25" s="9">
        <v>0.95187418999999995</v>
      </c>
      <c r="I25" s="9">
        <v>8.0527359999999996E-3</v>
      </c>
      <c r="J25" s="11">
        <v>2.7681600000000001E-2</v>
      </c>
      <c r="K25" s="1">
        <v>3.4799999999999998E-2</v>
      </c>
      <c r="L25" s="1">
        <v>3.6000000000000004E-2</v>
      </c>
      <c r="M25" s="1">
        <v>5.5300000000000002E-2</v>
      </c>
    </row>
    <row r="26" spans="1:13" x14ac:dyDescent="0.2">
      <c r="A26" s="6" t="s">
        <v>4</v>
      </c>
      <c r="B26" s="7">
        <v>45291</v>
      </c>
      <c r="C26" s="8" t="s">
        <v>5</v>
      </c>
      <c r="D26" s="8" t="s">
        <v>6</v>
      </c>
      <c r="E26" s="9">
        <v>7.3336E-3</v>
      </c>
      <c r="F26" s="9">
        <v>8.0552699999999998E-3</v>
      </c>
      <c r="G26" s="10">
        <v>2.3019040000000001E-2</v>
      </c>
      <c r="H26" s="9">
        <v>0.94162146000000002</v>
      </c>
      <c r="I26" s="9">
        <v>4.4278310000000001E-3</v>
      </c>
      <c r="J26" s="11">
        <v>1.6191999999999998E-2</v>
      </c>
      <c r="K26" s="1">
        <v>4.2000000000000003E-2</v>
      </c>
      <c r="L26" s="1">
        <v>4.2099999999999999E-2</v>
      </c>
      <c r="M26" s="1">
        <v>5.5599999999999997E-2</v>
      </c>
    </row>
    <row r="27" spans="1:13" x14ac:dyDescent="0.2">
      <c r="A27" s="6" t="s">
        <v>4</v>
      </c>
      <c r="B27" s="7">
        <v>45657</v>
      </c>
      <c r="C27" s="8" t="s">
        <v>5</v>
      </c>
      <c r="D27" s="8" t="s">
        <v>6</v>
      </c>
      <c r="E27" s="9">
        <v>3.74347E-3</v>
      </c>
      <c r="F27" s="9">
        <v>6.6619399999999999E-3</v>
      </c>
      <c r="G27" s="10">
        <v>2.8389500000000002E-2</v>
      </c>
      <c r="H27" s="9">
        <v>0.9403492</v>
      </c>
      <c r="I27" s="9">
        <v>8.7406419999999999E-3</v>
      </c>
      <c r="J27" s="11">
        <v>-5.0348000000000007E-3</v>
      </c>
      <c r="K27" s="1">
        <v>4.2300000000000004E-2</v>
      </c>
      <c r="L27" s="1">
        <v>3.9599999999999996E-2</v>
      </c>
      <c r="M27" s="1">
        <v>5.3800000000000001E-2</v>
      </c>
    </row>
    <row r="28" spans="1:13" x14ac:dyDescent="0.2">
      <c r="A28" s="6" t="s">
        <v>4</v>
      </c>
      <c r="B28" s="7">
        <v>46022</v>
      </c>
      <c r="C28" s="8" t="s">
        <v>5</v>
      </c>
      <c r="D28" s="8" t="s">
        <v>6</v>
      </c>
      <c r="E28" s="9">
        <f>+($E$1)+(SUMPRODUCT(F28:M28,$F$1:$M$1))</f>
        <v>1.420507752057322E-2</v>
      </c>
      <c r="F28" s="14">
        <v>2.8000000000000001E-2</v>
      </c>
      <c r="G28" s="15">
        <v>2.2557580000000001E-2</v>
      </c>
      <c r="H28" s="14">
        <v>0.94399999999999995</v>
      </c>
      <c r="I28" s="14">
        <v>2.5999999999999999E-2</v>
      </c>
      <c r="J28" s="2">
        <v>0.02</v>
      </c>
      <c r="K28" s="23">
        <v>4.4999999999999998E-2</v>
      </c>
      <c r="L28" s="23">
        <v>4.2999999999999997E-2</v>
      </c>
      <c r="M28" s="23">
        <v>5.2999999999999999E-2</v>
      </c>
    </row>
    <row r="29" spans="1:13" x14ac:dyDescent="0.2">
      <c r="A29" s="6" t="s">
        <v>4</v>
      </c>
      <c r="B29" s="7">
        <v>46387</v>
      </c>
      <c r="C29" s="8" t="s">
        <v>5</v>
      </c>
      <c r="D29" s="8" t="s">
        <v>6</v>
      </c>
      <c r="E29" s="9">
        <f>+($E$1)+(SUMPRODUCT(F29:M29,$F$1:$M$1))</f>
        <v>3.8547285115761262E-2</v>
      </c>
      <c r="F29" s="14">
        <v>5.5E-2</v>
      </c>
      <c r="G29" s="15">
        <v>1.7000000000000001E-2</v>
      </c>
      <c r="H29" s="14">
        <v>0.94899999999999995</v>
      </c>
      <c r="I29" s="14">
        <v>2.8000000000000001E-2</v>
      </c>
      <c r="J29" s="2">
        <v>2.8000000000000001E-2</v>
      </c>
      <c r="K29" s="23">
        <v>4.8000000000000001E-2</v>
      </c>
      <c r="L29" s="23">
        <v>4.4999999999999998E-2</v>
      </c>
      <c r="M29" s="23">
        <v>5.5E-2</v>
      </c>
    </row>
    <row r="30" spans="1:13" x14ac:dyDescent="0.2">
      <c r="A30" s="6" t="s">
        <v>4</v>
      </c>
      <c r="B30" s="7">
        <v>46752</v>
      </c>
      <c r="C30" s="8" t="s">
        <v>5</v>
      </c>
      <c r="D30" s="8" t="s">
        <v>6</v>
      </c>
      <c r="E30" s="9">
        <f>+($E$1)+(SUMPRODUCT(F30:M30,$F$1:$M$1))</f>
        <v>1.8498767042363334E-2</v>
      </c>
      <c r="F30" s="14">
        <v>3.2000000000000001E-2</v>
      </c>
      <c r="G30" s="15">
        <v>1.7999999999999999E-2</v>
      </c>
      <c r="H30" s="14">
        <v>0.95299999999999996</v>
      </c>
      <c r="I30" s="14">
        <v>2.9000000000000001E-2</v>
      </c>
      <c r="J30" s="2">
        <v>3.2000000000000001E-2</v>
      </c>
      <c r="K30" s="23">
        <v>5.0999999999999997E-2</v>
      </c>
      <c r="L30" s="23">
        <v>4.8000000000000001E-2</v>
      </c>
      <c r="M30" s="23">
        <v>5.7000000000000002E-2</v>
      </c>
    </row>
    <row r="31" spans="1:13" x14ac:dyDescent="0.2">
      <c r="A31" s="6" t="s">
        <v>4</v>
      </c>
      <c r="B31" s="7">
        <v>47118</v>
      </c>
      <c r="C31" s="8" t="s">
        <v>5</v>
      </c>
      <c r="D31" s="8" t="s">
        <v>6</v>
      </c>
      <c r="E31" s="9">
        <f>+($E$1)+(SUMPRODUCT(F31:M31,$F$1:$M$1))</f>
        <v>9.0184335707290536E-3</v>
      </c>
      <c r="F31" s="14">
        <v>1.9E-2</v>
      </c>
      <c r="G31" s="15">
        <v>0.02</v>
      </c>
      <c r="H31" s="14">
        <v>0.95599999999999996</v>
      </c>
      <c r="I31" s="14">
        <v>2.7E-2</v>
      </c>
      <c r="J31" s="2">
        <v>3.5000000000000003E-2</v>
      </c>
      <c r="K31" s="23">
        <v>5.1999999999999998E-2</v>
      </c>
      <c r="L31" s="23">
        <v>0.05</v>
      </c>
      <c r="M31" s="23">
        <v>5.8000000000000003E-2</v>
      </c>
    </row>
    <row r="32" spans="1:13" x14ac:dyDescent="0.2">
      <c r="A32" s="6" t="s">
        <v>4</v>
      </c>
      <c r="B32" s="7">
        <v>47483</v>
      </c>
      <c r="C32" s="8" t="s">
        <v>5</v>
      </c>
      <c r="D32" s="8" t="s">
        <v>6</v>
      </c>
      <c r="E32" s="9">
        <f>+($E$1)+(SUMPRODUCT(F32:M32,$F$1:$M$1))</f>
        <v>1.2595424999064964E-2</v>
      </c>
      <c r="F32" s="14">
        <v>2.4E-2</v>
      </c>
      <c r="G32" s="15">
        <v>2.1000000000000001E-2</v>
      </c>
      <c r="H32" s="14">
        <v>0.95599999999999996</v>
      </c>
      <c r="I32" s="14">
        <v>2.5999999999999999E-2</v>
      </c>
      <c r="J32" s="2">
        <v>3.4000000000000002E-2</v>
      </c>
      <c r="K32" s="23">
        <v>5.0999999999999997E-2</v>
      </c>
      <c r="L32" s="23">
        <v>4.9000000000000002E-2</v>
      </c>
      <c r="M32" s="23">
        <v>5.7000000000000002E-2</v>
      </c>
    </row>
    <row r="33" spans="1:22" x14ac:dyDescent="0.2">
      <c r="I33" s="17"/>
      <c r="J33" s="17"/>
      <c r="K33" s="17"/>
      <c r="L33" s="17"/>
      <c r="M33" s="17"/>
    </row>
    <row r="34" spans="1:22" x14ac:dyDescent="0.2">
      <c r="D34" s="22" t="s">
        <v>68</v>
      </c>
      <c r="E34" s="18" cm="1">
        <f t="array" ref="E34">+PRODUCT(E28:E32+1)^(1/COUNTA(E28:E32))-1</f>
        <v>1.8519914261770687E-2</v>
      </c>
      <c r="I34" s="17"/>
      <c r="J34" s="17"/>
      <c r="K34" s="17"/>
      <c r="L34" s="17"/>
      <c r="M34" s="17"/>
    </row>
    <row r="40" spans="1:22" x14ac:dyDescent="0.2">
      <c r="A40" s="62" t="s">
        <v>64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4"/>
    </row>
    <row r="41" spans="1:22" ht="25.5" x14ac:dyDescent="0.2">
      <c r="A41" s="65" t="s">
        <v>65</v>
      </c>
      <c r="B41" s="66" t="s">
        <v>41</v>
      </c>
      <c r="C41" s="71" t="s">
        <v>66</v>
      </c>
      <c r="D41" s="66" t="s">
        <v>67</v>
      </c>
      <c r="E41" s="67" t="s">
        <v>42</v>
      </c>
      <c r="F41" s="67" t="s">
        <v>43</v>
      </c>
      <c r="G41" s="67" t="s">
        <v>44</v>
      </c>
      <c r="H41" s="67" t="s">
        <v>45</v>
      </c>
      <c r="I41" s="66" t="s">
        <v>46</v>
      </c>
      <c r="J41" s="68" t="s">
        <v>48</v>
      </c>
      <c r="K41" s="69">
        <v>1</v>
      </c>
      <c r="L41" s="69">
        <v>2</v>
      </c>
      <c r="M41" s="69">
        <v>3</v>
      </c>
      <c r="N41" s="69">
        <v>4</v>
      </c>
      <c r="O41" s="70">
        <v>5</v>
      </c>
      <c r="P41" s="67" t="s">
        <v>47</v>
      </c>
      <c r="Q41" s="69">
        <f>+K41</f>
        <v>1</v>
      </c>
      <c r="R41" s="69">
        <f t="shared" ref="R41:U41" si="0">+L41</f>
        <v>2</v>
      </c>
      <c r="S41" s="69">
        <f t="shared" si="0"/>
        <v>3</v>
      </c>
      <c r="T41" s="69">
        <f t="shared" si="0"/>
        <v>4</v>
      </c>
      <c r="U41" s="70">
        <f t="shared" si="0"/>
        <v>5</v>
      </c>
      <c r="V41" s="66" t="s">
        <v>49</v>
      </c>
    </row>
    <row r="42" spans="1:22" x14ac:dyDescent="0.2">
      <c r="A42" s="52">
        <v>4.8000000000000001E-2</v>
      </c>
      <c r="B42" s="53">
        <v>0.14000000000000001</v>
      </c>
      <c r="C42" s="54">
        <f>+A42*(1-B42)</f>
        <v>4.1279999999999997E-2</v>
      </c>
      <c r="D42" s="55">
        <f>+C42-0.25%</f>
        <v>3.8779999999999995E-2</v>
      </c>
      <c r="E42" s="56" cm="1">
        <f t="array" ref="E42:I42">+TRANSPOSE(E28:E32)</f>
        <v>1.420507752057322E-2</v>
      </c>
      <c r="F42" s="56">
        <v>3.8547285115761262E-2</v>
      </c>
      <c r="G42" s="56">
        <v>1.8498767042363334E-2</v>
      </c>
      <c r="H42" s="56">
        <v>9.0184335707290536E-3</v>
      </c>
      <c r="I42" s="57">
        <v>1.2595424999064964E-2</v>
      </c>
      <c r="J42" s="58">
        <v>100</v>
      </c>
      <c r="K42" s="59">
        <f>+J42*(1+E42)</f>
        <v>101.42050775205733</v>
      </c>
      <c r="L42" s="59">
        <f t="shared" ref="L42:O42" si="1">+K42*(1+F42)</f>
        <v>105.32999298096117</v>
      </c>
      <c r="M42" s="59">
        <f t="shared" si="1"/>
        <v>107.27846798368972</v>
      </c>
      <c r="N42" s="59">
        <f t="shared" si="1"/>
        <v>108.24595172077021</v>
      </c>
      <c r="O42" s="60">
        <f t="shared" si="1"/>
        <v>109.60935548712158</v>
      </c>
      <c r="P42" s="59">
        <f>-J42/C42</f>
        <v>-2422.4806201550391</v>
      </c>
      <c r="Q42" s="59">
        <f>+K42</f>
        <v>101.42050775205733</v>
      </c>
      <c r="R42" s="59">
        <f t="shared" ref="R42:T42" si="2">+L42</f>
        <v>105.32999298096117</v>
      </c>
      <c r="S42" s="59">
        <f t="shared" si="2"/>
        <v>107.27846798368972</v>
      </c>
      <c r="T42" s="59">
        <f t="shared" si="2"/>
        <v>108.24595172077021</v>
      </c>
      <c r="U42" s="60">
        <f>+O42+(O42/D42)</f>
        <v>2936.0496723288338</v>
      </c>
      <c r="V42" s="61">
        <f>+IRR(P42:U42)</f>
        <v>7.2644149208909159E-2</v>
      </c>
    </row>
  </sheetData>
  <mergeCells count="1">
    <mergeCell ref="A40:V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Macro Forecasts</vt:lpstr>
      <vt:lpstr>Historical Regression</vt:lpstr>
      <vt:lpstr>BASE</vt:lpstr>
      <vt:lpstr>DOWNSIDE</vt:lpstr>
      <vt:lpstr>UPSIDE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Grendzynski</dc:creator>
  <cp:lastModifiedBy>Teddy Grendzynski</cp:lastModifiedBy>
  <dcterms:created xsi:type="dcterms:W3CDTF">2025-09-02T12:50:29Z</dcterms:created>
  <dcterms:modified xsi:type="dcterms:W3CDTF">2025-09-03T17:54:49Z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2025-09-02T12:53:24Z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c1adae11-f6b8-4cc8-a936-ac44c2e31d5d</vt:lpwstr>
  </property>
  <property fmtid="{D5CDD505-2E9C-101B-9397-08002B2CF9AE}" pid="7" name="MSIP_Label_defa4170-0d19-0005-0004-bc88714345d2_ActionId">
    <vt:lpwstr>5aad5da8-9717-4fea-8fa4-21e0e2ef0e13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