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69a2147807cf63/Documents/_RE_Forecast/data/"/>
    </mc:Choice>
  </mc:AlternateContent>
  <xr:revisionPtr revIDLastSave="894" documentId="8_{C232D1F4-3026-4A55-BAF8-788814CE679C}" xr6:coauthVersionLast="47" xr6:coauthVersionMax="47" xr10:uidLastSave="{2D9BD0ED-26BC-4071-A5D5-BD49C990589F}"/>
  <bookViews>
    <workbookView xWindow="-120" yWindow="-120" windowWidth="29040" windowHeight="15720" xr2:uid="{9DB96A59-2127-4FA2-A5F9-B39881D0E662}"/>
  </bookViews>
  <sheets>
    <sheet name="newForecast" sheetId="2" r:id="rId1"/>
    <sheet name="Ind" sheetId="5" r:id="rId2"/>
    <sheet name="Industrial" sheetId="8" r:id="rId3"/>
    <sheet name="Apartment" sheetId="7" r:id="rId4"/>
    <sheet name="CapRateSpread" sheetId="6" r:id="rId5"/>
  </sheets>
  <definedNames>
    <definedName name="_xlchart.v1.0" hidden="1">Ind!$B$78:$B$81</definedName>
    <definedName name="_xlchart.v1.1" hidden="1">Ind!$I$79:$I$82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5" l="1"/>
  <c r="I88" i="5" s="1"/>
  <c r="I115" i="5"/>
  <c r="I81" i="5"/>
  <c r="I113" i="5"/>
  <c r="I79" i="5"/>
  <c r="J112" i="5"/>
  <c r="J78" i="5"/>
  <c r="K42" i="5"/>
  <c r="L42" i="5"/>
  <c r="M42" i="5"/>
  <c r="N42" i="5"/>
  <c r="O42" i="5"/>
  <c r="P42" i="5"/>
  <c r="J42" i="5"/>
  <c r="K27" i="5"/>
  <c r="L27" i="5"/>
  <c r="M27" i="5"/>
  <c r="N27" i="5"/>
  <c r="O27" i="5"/>
  <c r="P27" i="5"/>
  <c r="J27" i="5"/>
  <c r="J12" i="5"/>
  <c r="K12" i="5"/>
  <c r="L12" i="5"/>
  <c r="M12" i="5"/>
  <c r="N12" i="5"/>
  <c r="O12" i="5"/>
  <c r="P12" i="5"/>
  <c r="X8" i="5"/>
  <c r="Y8" i="5"/>
  <c r="X9" i="5"/>
  <c r="Y9" i="5"/>
  <c r="X10" i="5"/>
  <c r="Y10" i="5"/>
  <c r="X11" i="5"/>
  <c r="X7" i="5"/>
  <c r="Y7" i="5"/>
  <c r="Q7" i="5"/>
  <c r="Q22" i="5"/>
  <c r="Q37" i="5"/>
  <c r="I47" i="5" l="1"/>
  <c r="I93" i="5" s="1"/>
  <c r="J85" i="5"/>
  <c r="I86" i="5"/>
  <c r="I89" i="5" s="1"/>
  <c r="J92" i="5"/>
  <c r="I95" i="5"/>
  <c r="I43" i="5"/>
  <c r="I28" i="5"/>
  <c r="I13" i="5"/>
  <c r="C64" i="5"/>
  <c r="C66" i="5" s="1"/>
  <c r="C61" i="5"/>
  <c r="C68" i="5" l="1"/>
  <c r="Q4" i="8" l="1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3" i="8"/>
  <c r="K4" i="8" a="1"/>
  <c r="K4" i="8" s="1"/>
  <c r="K5" i="8" a="1"/>
  <c r="K5" i="8" s="1"/>
  <c r="K6" i="8" a="1"/>
  <c r="K6" i="8" s="1"/>
  <c r="K7" i="8" a="1"/>
  <c r="K7" i="8" s="1"/>
  <c r="K8" i="8" a="1"/>
  <c r="K8" i="8" s="1"/>
  <c r="K9" i="8" a="1"/>
  <c r="K9" i="8" s="1"/>
  <c r="K10" i="8" a="1"/>
  <c r="K10" i="8" s="1"/>
  <c r="K11" i="8" a="1"/>
  <c r="K11" i="8" s="1"/>
  <c r="K12" i="8" a="1"/>
  <c r="K12" i="8" s="1"/>
  <c r="K13" i="8" a="1"/>
  <c r="K13" i="8" s="1"/>
  <c r="K14" i="8" a="1"/>
  <c r="K14" i="8" s="1"/>
  <c r="K15" i="8" a="1"/>
  <c r="K15" i="8" s="1"/>
  <c r="K16" i="8" a="1"/>
  <c r="K16" i="8" s="1"/>
  <c r="K17" i="8" a="1"/>
  <c r="K17" i="8" s="1"/>
  <c r="K18" i="8" a="1"/>
  <c r="K18" i="8" s="1"/>
  <c r="K19" i="8" a="1"/>
  <c r="K19" i="8" s="1"/>
  <c r="K20" i="8" a="1"/>
  <c r="K20" i="8" s="1"/>
  <c r="K21" i="8" a="1"/>
  <c r="K21" i="8" s="1"/>
  <c r="K22" i="8" a="1"/>
  <c r="K22" i="8" s="1"/>
  <c r="K23" i="8" a="1"/>
  <c r="K23" i="8" s="1"/>
  <c r="K24" i="8" a="1"/>
  <c r="K24" i="8" s="1"/>
  <c r="K25" i="8" a="1"/>
  <c r="K25" i="8" s="1"/>
  <c r="K26" i="8" a="1"/>
  <c r="K26" i="8" s="1"/>
  <c r="K27" i="8" a="1"/>
  <c r="K27" i="8" s="1"/>
  <c r="K28" i="8" a="1"/>
  <c r="K28" i="8" s="1"/>
  <c r="K29" i="8" a="1"/>
  <c r="K29" i="8" s="1"/>
  <c r="K30" i="8" a="1"/>
  <c r="K30" i="8" s="1"/>
  <c r="K31" i="8" a="1"/>
  <c r="K31" i="8" s="1"/>
  <c r="K32" i="8" a="1"/>
  <c r="K32" i="8" s="1"/>
  <c r="K33" i="8" a="1"/>
  <c r="K33" i="8" s="1"/>
  <c r="K34" i="8" a="1"/>
  <c r="K34" i="8" s="1"/>
  <c r="K35" i="8" a="1"/>
  <c r="K35" i="8" s="1"/>
  <c r="K36" i="8" a="1"/>
  <c r="K36" i="8" s="1"/>
  <c r="K37" i="8" a="1"/>
  <c r="K37" i="8" s="1"/>
  <c r="K38" i="8" a="1"/>
  <c r="K38" i="8" s="1"/>
  <c r="K39" i="8" a="1"/>
  <c r="K39" i="8" s="1"/>
  <c r="K40" i="8" a="1"/>
  <c r="K40" i="8" s="1"/>
  <c r="K41" i="8" a="1"/>
  <c r="K41" i="8" s="1"/>
  <c r="K42" i="8" a="1"/>
  <c r="K42" i="8" s="1"/>
  <c r="K43" i="8" a="1"/>
  <c r="K43" i="8" s="1"/>
  <c r="K44" i="8" a="1"/>
  <c r="K44" i="8" s="1"/>
  <c r="K45" i="8" a="1"/>
  <c r="K45" i="8" s="1"/>
  <c r="K46" i="8" a="1"/>
  <c r="K46" i="8" s="1"/>
  <c r="K47" i="8" a="1"/>
  <c r="K47" i="8" s="1"/>
  <c r="K48" i="8" a="1"/>
  <c r="K48" i="8" s="1"/>
  <c r="K49" i="8" a="1"/>
  <c r="K49" i="8" s="1"/>
  <c r="K50" i="8" a="1"/>
  <c r="K50" i="8" s="1"/>
  <c r="K51" i="8" a="1"/>
  <c r="K51" i="8" s="1"/>
  <c r="K52" i="8" a="1"/>
  <c r="K52" i="8" s="1"/>
  <c r="K53" i="8" a="1"/>
  <c r="K53" i="8" s="1"/>
  <c r="K54" i="8" a="1"/>
  <c r="K54" i="8" s="1"/>
  <c r="K55" i="8" a="1"/>
  <c r="K55" i="8" s="1"/>
  <c r="K56" i="8" a="1"/>
  <c r="K56" i="8" s="1"/>
  <c r="K57" i="8" a="1"/>
  <c r="K57" i="8" s="1"/>
  <c r="K58" i="8" a="1"/>
  <c r="K58" i="8" s="1"/>
  <c r="K59" i="8" a="1"/>
  <c r="K59" i="8" s="1"/>
  <c r="K60" i="8" a="1"/>
  <c r="K60" i="8" s="1"/>
  <c r="K61" i="8" a="1"/>
  <c r="K61" i="8" s="1"/>
  <c r="K62" i="8" a="1"/>
  <c r="K62" i="8" s="1"/>
  <c r="K63" i="8" a="1"/>
  <c r="K63" i="8" s="1"/>
  <c r="K64" i="8" a="1"/>
  <c r="K64" i="8" s="1"/>
  <c r="K65" i="8" a="1"/>
  <c r="K65" i="8" s="1"/>
  <c r="K66" i="8" a="1"/>
  <c r="K66" i="8" s="1"/>
  <c r="K67" i="8" a="1"/>
  <c r="K67" i="8" s="1"/>
  <c r="K68" i="8" a="1"/>
  <c r="K68" i="8" s="1"/>
  <c r="K69" i="8" a="1"/>
  <c r="K69" i="8" s="1"/>
  <c r="K70" i="8" a="1"/>
  <c r="K70" i="8" s="1"/>
  <c r="K71" i="8" a="1"/>
  <c r="K71" i="8" s="1"/>
  <c r="K72" i="8" a="1"/>
  <c r="K72" i="8" s="1"/>
  <c r="K73" i="8" a="1"/>
  <c r="K73" i="8" s="1"/>
  <c r="K74" i="8" a="1"/>
  <c r="K74" i="8" s="1"/>
  <c r="K75" i="8" a="1"/>
  <c r="K75" i="8" s="1"/>
  <c r="K76" i="8" a="1"/>
  <c r="K76" i="8" s="1"/>
  <c r="K77" i="8" a="1"/>
  <c r="K77" i="8" s="1"/>
  <c r="K78" i="8" a="1"/>
  <c r="K78" i="8" s="1"/>
  <c r="K79" i="8" a="1"/>
  <c r="K79" i="8" s="1"/>
  <c r="K80" i="8" a="1"/>
  <c r="K80" i="8" s="1"/>
  <c r="K81" i="8" a="1"/>
  <c r="K81" i="8" s="1"/>
  <c r="K82" i="8" a="1"/>
  <c r="K82" i="8" s="1"/>
  <c r="K83" i="8" a="1"/>
  <c r="K83" i="8" s="1"/>
  <c r="K84" i="8" a="1"/>
  <c r="K84" i="8" s="1"/>
  <c r="K85" i="8" a="1"/>
  <c r="K85" i="8" s="1"/>
  <c r="K86" i="8" a="1"/>
  <c r="K86" i="8" s="1"/>
  <c r="K87" i="8" a="1"/>
  <c r="K87" i="8" s="1"/>
  <c r="K88" i="8" a="1"/>
  <c r="K88" i="8" s="1"/>
  <c r="K89" i="8" a="1"/>
  <c r="K89" i="8" s="1"/>
  <c r="K90" i="8" a="1"/>
  <c r="K90" i="8" s="1"/>
  <c r="K91" i="8" a="1"/>
  <c r="K91" i="8"/>
  <c r="K92" i="8" a="1"/>
  <c r="K92" i="8" s="1"/>
  <c r="K93" i="8" a="1"/>
  <c r="K93" i="8" s="1"/>
  <c r="K94" i="8" a="1"/>
  <c r="K94" i="8" s="1"/>
  <c r="K95" i="8" a="1"/>
  <c r="K95" i="8" s="1"/>
  <c r="K96" i="8" a="1"/>
  <c r="K96" i="8" s="1"/>
  <c r="K97" i="8" a="1"/>
  <c r="K97" i="8" s="1"/>
  <c r="K98" i="8" a="1"/>
  <c r="K98" i="8" s="1"/>
  <c r="K99" i="8" a="1"/>
  <c r="K99" i="8" s="1"/>
  <c r="K100" i="8" a="1"/>
  <c r="K100" i="8" s="1"/>
  <c r="K101" i="8" a="1"/>
  <c r="K101" i="8" s="1"/>
  <c r="K102" i="8" a="1"/>
  <c r="K102" i="8" s="1"/>
  <c r="K103" i="8" a="1"/>
  <c r="K103" i="8" s="1"/>
  <c r="K104" i="8" a="1"/>
  <c r="K104" i="8" s="1"/>
  <c r="K105" i="8" a="1"/>
  <c r="K105" i="8" s="1"/>
  <c r="K106" i="8" a="1"/>
  <c r="K106" i="8" s="1"/>
  <c r="K107" i="8" a="1"/>
  <c r="K107" i="8" s="1"/>
  <c r="K108" i="8" a="1"/>
  <c r="K108" i="8" s="1"/>
  <c r="K109" i="8" a="1"/>
  <c r="K109" i="8" s="1"/>
  <c r="K110" i="8" a="1"/>
  <c r="K110" i="8" s="1"/>
  <c r="K111" i="8" a="1"/>
  <c r="K111" i="8" s="1"/>
  <c r="K112" i="8" a="1"/>
  <c r="K112" i="8" s="1"/>
  <c r="K113" i="8" a="1"/>
  <c r="K113" i="8" s="1"/>
  <c r="K114" i="8" a="1"/>
  <c r="K114" i="8" s="1"/>
  <c r="K115" i="8" a="1"/>
  <c r="K115" i="8" s="1"/>
  <c r="K116" i="8" a="1"/>
  <c r="K116" i="8" s="1"/>
  <c r="K117" i="8" a="1"/>
  <c r="K117" i="8" s="1"/>
  <c r="K118" i="8" a="1"/>
  <c r="K118" i="8" s="1"/>
  <c r="K119" i="8" a="1"/>
  <c r="K119" i="8" s="1"/>
  <c r="K120" i="8" a="1"/>
  <c r="K120" i="8" s="1"/>
  <c r="K121" i="8" a="1"/>
  <c r="K121" i="8" s="1"/>
  <c r="K122" i="8" a="1"/>
  <c r="K122" i="8" s="1"/>
  <c r="K123" i="8" a="1"/>
  <c r="K123" i="8" s="1"/>
  <c r="K124" i="8" a="1"/>
  <c r="K124" i="8" s="1"/>
  <c r="K125" i="8" a="1"/>
  <c r="K125" i="8" s="1"/>
  <c r="K126" i="8" a="1"/>
  <c r="K126" i="8" s="1"/>
  <c r="K127" i="8" a="1"/>
  <c r="K127" i="8" s="1"/>
  <c r="K128" i="8" a="1"/>
  <c r="K128" i="8" s="1"/>
  <c r="K129" i="8" a="1"/>
  <c r="K129" i="8" s="1"/>
  <c r="K130" i="8" a="1"/>
  <c r="K130" i="8" s="1"/>
  <c r="K131" i="8" a="1"/>
  <c r="K131" i="8" s="1"/>
  <c r="K132" i="8" a="1"/>
  <c r="K132" i="8" s="1"/>
  <c r="K133" i="8" a="1"/>
  <c r="K133" i="8" s="1"/>
  <c r="K134" i="8" a="1"/>
  <c r="K134" i="8" s="1"/>
  <c r="K135" i="8" a="1"/>
  <c r="K135" i="8" s="1"/>
  <c r="K136" i="8" a="1"/>
  <c r="K136" i="8" s="1"/>
  <c r="K137" i="8" a="1"/>
  <c r="K137" i="8" s="1"/>
  <c r="K138" i="8" a="1"/>
  <c r="K138" i="8" s="1"/>
  <c r="K139" i="8" a="1"/>
  <c r="K139" i="8" s="1"/>
  <c r="K140" i="8" a="1"/>
  <c r="K140" i="8" s="1"/>
  <c r="K141" i="8" a="1"/>
  <c r="K141" i="8" s="1"/>
  <c r="K142" i="8" a="1"/>
  <c r="K142" i="8" s="1"/>
  <c r="K143" i="8" a="1"/>
  <c r="K143" i="8" s="1"/>
  <c r="K144" i="8" a="1"/>
  <c r="K144" i="8" s="1"/>
  <c r="K145" i="8" a="1"/>
  <c r="K145" i="8" s="1"/>
  <c r="K146" i="8" a="1"/>
  <c r="K146" i="8" s="1"/>
  <c r="K147" i="8" a="1"/>
  <c r="K147" i="8" s="1"/>
  <c r="K148" i="8" a="1"/>
  <c r="K148" i="8" s="1"/>
  <c r="K149" i="8" a="1"/>
  <c r="K149" i="8" s="1"/>
  <c r="K150" i="8" a="1"/>
  <c r="K150" i="8" s="1"/>
  <c r="K151" i="8" a="1"/>
  <c r="K151" i="8" s="1"/>
  <c r="K152" i="8" a="1"/>
  <c r="K152" i="8" s="1"/>
  <c r="K153" i="8" a="1"/>
  <c r="K153" i="8" s="1"/>
  <c r="K154" i="8" a="1"/>
  <c r="K154" i="8" s="1"/>
  <c r="K155" i="8" a="1"/>
  <c r="K155" i="8" s="1"/>
  <c r="K156" i="8" a="1"/>
  <c r="K156" i="8" s="1"/>
  <c r="K157" i="8" a="1"/>
  <c r="K157" i="8" s="1"/>
  <c r="K158" i="8" a="1"/>
  <c r="K158" i="8" s="1"/>
  <c r="K159" i="8" a="1"/>
  <c r="K159" i="8" s="1"/>
  <c r="K160" i="8" a="1"/>
  <c r="K160" i="8" s="1"/>
  <c r="K161" i="8" a="1"/>
  <c r="K161" i="8" s="1"/>
  <c r="K162" i="8" a="1"/>
  <c r="K162" i="8" s="1"/>
  <c r="K163" i="8" a="1"/>
  <c r="K163" i="8" s="1"/>
  <c r="K164" i="8" a="1"/>
  <c r="K164" i="8" s="1"/>
  <c r="K165" i="8" a="1"/>
  <c r="K165" i="8" s="1"/>
  <c r="K166" i="8" a="1"/>
  <c r="K166" i="8" s="1"/>
  <c r="K167" i="8" a="1"/>
  <c r="K167" i="8" s="1"/>
  <c r="K168" i="8" a="1"/>
  <c r="K168" i="8" s="1"/>
  <c r="K169" i="8" a="1"/>
  <c r="K169" i="8" s="1"/>
  <c r="K170" i="8" a="1"/>
  <c r="K170" i="8" s="1"/>
  <c r="K171" i="8" a="1"/>
  <c r="K171" i="8" s="1"/>
  <c r="K172" i="8" a="1"/>
  <c r="K172" i="8" s="1"/>
  <c r="K173" i="8" a="1"/>
  <c r="K173" i="8" s="1"/>
  <c r="K174" i="8" a="1"/>
  <c r="K174" i="8" s="1"/>
  <c r="K175" i="8" a="1"/>
  <c r="K175" i="8"/>
  <c r="K176" i="8" a="1"/>
  <c r="K176" i="8" s="1"/>
  <c r="K177" i="8" a="1"/>
  <c r="K177" i="8" s="1"/>
  <c r="K178" i="8" a="1"/>
  <c r="K178" i="8" s="1"/>
  <c r="K179" i="8" a="1"/>
  <c r="K179" i="8" s="1"/>
  <c r="K180" i="8" a="1"/>
  <c r="K180" i="8" s="1"/>
  <c r="K181" i="8" a="1"/>
  <c r="K181" i="8" s="1"/>
  <c r="K182" i="8" a="1"/>
  <c r="K182" i="8" s="1"/>
  <c r="K183" i="8" a="1"/>
  <c r="K183" i="8" s="1"/>
  <c r="K184" i="8" a="1"/>
  <c r="K184" i="8" s="1"/>
  <c r="K185" i="8" a="1"/>
  <c r="K185" i="8" s="1"/>
  <c r="K186" i="8" a="1"/>
  <c r="K186" i="8" s="1"/>
  <c r="K187" i="8" a="1"/>
  <c r="K187" i="8" s="1"/>
  <c r="K188" i="8" a="1"/>
  <c r="K188" i="8" s="1"/>
  <c r="K189" i="8" a="1"/>
  <c r="K189" i="8" s="1"/>
  <c r="K190" i="8" a="1"/>
  <c r="K190" i="8" s="1"/>
  <c r="K3" i="8" a="1"/>
  <c r="K3" i="8" s="1"/>
  <c r="T4" i="8" l="1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3" i="8"/>
  <c r="H3" i="8"/>
  <c r="J3" i="8" s="1"/>
  <c r="H4" i="8"/>
  <c r="J4" i="8" s="1"/>
  <c r="H5" i="8"/>
  <c r="J5" i="8" s="1"/>
  <c r="H6" i="8"/>
  <c r="J6" i="8" s="1"/>
  <c r="H7" i="8"/>
  <c r="J7" i="8" s="1"/>
  <c r="H8" i="8"/>
  <c r="J8" i="8" s="1"/>
  <c r="H9" i="8"/>
  <c r="J9" i="8" s="1"/>
  <c r="H10" i="8"/>
  <c r="J10" i="8" s="1"/>
  <c r="H11" i="8"/>
  <c r="J11" i="8" s="1"/>
  <c r="H12" i="8"/>
  <c r="J12" i="8" s="1"/>
  <c r="H13" i="8"/>
  <c r="J13" i="8" s="1"/>
  <c r="H14" i="8"/>
  <c r="J14" i="8" s="1"/>
  <c r="H15" i="8"/>
  <c r="J15" i="8" s="1"/>
  <c r="H16" i="8"/>
  <c r="J16" i="8" s="1"/>
  <c r="H17" i="8"/>
  <c r="J17" i="8" s="1"/>
  <c r="H18" i="8"/>
  <c r="J18" i="8" s="1"/>
  <c r="H19" i="8"/>
  <c r="J19" i="8" s="1"/>
  <c r="H20" i="8"/>
  <c r="J20" i="8" s="1"/>
  <c r="H21" i="8"/>
  <c r="J21" i="8" s="1"/>
  <c r="H22" i="8"/>
  <c r="J22" i="8" s="1"/>
  <c r="H23" i="8"/>
  <c r="J23" i="8" s="1"/>
  <c r="H24" i="8"/>
  <c r="J24" i="8" s="1"/>
  <c r="H25" i="8"/>
  <c r="J25" i="8" s="1"/>
  <c r="H26" i="8"/>
  <c r="J26" i="8" s="1"/>
  <c r="H27" i="8"/>
  <c r="J27" i="8" s="1"/>
  <c r="H28" i="8"/>
  <c r="J28" i="8" s="1"/>
  <c r="H29" i="8"/>
  <c r="J29" i="8" s="1"/>
  <c r="H30" i="8"/>
  <c r="J30" i="8" s="1"/>
  <c r="H31" i="8"/>
  <c r="J31" i="8" s="1"/>
  <c r="H32" i="8"/>
  <c r="J32" i="8" s="1"/>
  <c r="H33" i="8"/>
  <c r="J33" i="8" s="1"/>
  <c r="H34" i="8"/>
  <c r="J34" i="8" s="1"/>
  <c r="H35" i="8"/>
  <c r="J35" i="8" s="1"/>
  <c r="H36" i="8"/>
  <c r="J36" i="8" s="1"/>
  <c r="H37" i="8"/>
  <c r="J37" i="8" s="1"/>
  <c r="H38" i="8"/>
  <c r="J38" i="8" s="1"/>
  <c r="H39" i="8"/>
  <c r="J39" i="8" s="1"/>
  <c r="H40" i="8"/>
  <c r="J40" i="8" s="1"/>
  <c r="H41" i="8"/>
  <c r="J41" i="8" s="1"/>
  <c r="H42" i="8"/>
  <c r="J42" i="8" s="1"/>
  <c r="H43" i="8"/>
  <c r="J43" i="8" s="1"/>
  <c r="H44" i="8"/>
  <c r="J44" i="8" s="1"/>
  <c r="H45" i="8"/>
  <c r="J45" i="8" s="1"/>
  <c r="H46" i="8"/>
  <c r="J46" i="8" s="1"/>
  <c r="H47" i="8"/>
  <c r="J47" i="8" s="1"/>
  <c r="H48" i="8"/>
  <c r="J48" i="8" s="1"/>
  <c r="H49" i="8"/>
  <c r="J49" i="8" s="1"/>
  <c r="H50" i="8"/>
  <c r="J50" i="8" s="1"/>
  <c r="H51" i="8"/>
  <c r="J51" i="8" s="1"/>
  <c r="H52" i="8"/>
  <c r="J52" i="8" s="1"/>
  <c r="H53" i="8"/>
  <c r="J53" i="8" s="1"/>
  <c r="H54" i="8"/>
  <c r="J54" i="8" s="1"/>
  <c r="H55" i="8"/>
  <c r="J55" i="8" s="1"/>
  <c r="H56" i="8"/>
  <c r="J56" i="8" s="1"/>
  <c r="H57" i="8"/>
  <c r="J57" i="8" s="1"/>
  <c r="H58" i="8"/>
  <c r="J58" i="8" s="1"/>
  <c r="H59" i="8"/>
  <c r="J59" i="8" s="1"/>
  <c r="H60" i="8"/>
  <c r="J60" i="8" s="1"/>
  <c r="H61" i="8"/>
  <c r="J61" i="8" s="1"/>
  <c r="H62" i="8"/>
  <c r="J62" i="8" s="1"/>
  <c r="H63" i="8"/>
  <c r="J63" i="8" s="1"/>
  <c r="H64" i="8"/>
  <c r="J64" i="8" s="1"/>
  <c r="H65" i="8"/>
  <c r="J65" i="8" s="1"/>
  <c r="H66" i="8"/>
  <c r="J66" i="8" s="1"/>
  <c r="H67" i="8"/>
  <c r="J67" i="8" s="1"/>
  <c r="H68" i="8"/>
  <c r="J68" i="8" s="1"/>
  <c r="H69" i="8"/>
  <c r="J69" i="8" s="1"/>
  <c r="H70" i="8"/>
  <c r="J70" i="8" s="1"/>
  <c r="H71" i="8"/>
  <c r="J71" i="8" s="1"/>
  <c r="H72" i="8"/>
  <c r="J72" i="8" s="1"/>
  <c r="H73" i="8"/>
  <c r="J73" i="8" s="1"/>
  <c r="H74" i="8"/>
  <c r="J74" i="8" s="1"/>
  <c r="H75" i="8"/>
  <c r="J75" i="8" s="1"/>
  <c r="H76" i="8"/>
  <c r="J76" i="8" s="1"/>
  <c r="H77" i="8"/>
  <c r="J77" i="8" s="1"/>
  <c r="H78" i="8"/>
  <c r="J78" i="8" s="1"/>
  <c r="H79" i="8"/>
  <c r="J79" i="8" s="1"/>
  <c r="H80" i="8"/>
  <c r="J80" i="8" s="1"/>
  <c r="H81" i="8"/>
  <c r="J81" i="8" s="1"/>
  <c r="H82" i="8"/>
  <c r="J82" i="8" s="1"/>
  <c r="H83" i="8"/>
  <c r="J83" i="8" s="1"/>
  <c r="H84" i="8"/>
  <c r="J84" i="8" s="1"/>
  <c r="H85" i="8"/>
  <c r="J85" i="8" s="1"/>
  <c r="H86" i="8"/>
  <c r="J86" i="8" s="1"/>
  <c r="H87" i="8"/>
  <c r="J87" i="8" s="1"/>
  <c r="H88" i="8"/>
  <c r="J88" i="8" s="1"/>
  <c r="H89" i="8"/>
  <c r="J89" i="8" s="1"/>
  <c r="H90" i="8"/>
  <c r="J90" i="8" s="1"/>
  <c r="H91" i="8"/>
  <c r="J91" i="8" s="1"/>
  <c r="H92" i="8"/>
  <c r="J92" i="8" s="1"/>
  <c r="H93" i="8"/>
  <c r="J93" i="8" s="1"/>
  <c r="H94" i="8"/>
  <c r="J94" i="8" s="1"/>
  <c r="H95" i="8"/>
  <c r="J95" i="8" s="1"/>
  <c r="H96" i="8"/>
  <c r="J96" i="8" s="1"/>
  <c r="H97" i="8"/>
  <c r="J97" i="8" s="1"/>
  <c r="H98" i="8"/>
  <c r="J98" i="8" s="1"/>
  <c r="H99" i="8"/>
  <c r="J99" i="8" s="1"/>
  <c r="H100" i="8"/>
  <c r="J100" i="8" s="1"/>
  <c r="H101" i="8"/>
  <c r="J101" i="8" s="1"/>
  <c r="H102" i="8"/>
  <c r="J102" i="8" s="1"/>
  <c r="H103" i="8"/>
  <c r="J103" i="8" s="1"/>
  <c r="H104" i="8"/>
  <c r="J104" i="8" s="1"/>
  <c r="H105" i="8"/>
  <c r="J105" i="8" s="1"/>
  <c r="H106" i="8"/>
  <c r="J106" i="8" s="1"/>
  <c r="H107" i="8"/>
  <c r="J107" i="8" s="1"/>
  <c r="H108" i="8"/>
  <c r="J108" i="8" s="1"/>
  <c r="H109" i="8"/>
  <c r="J109" i="8" s="1"/>
  <c r="H110" i="8"/>
  <c r="J110" i="8" s="1"/>
  <c r="H111" i="8"/>
  <c r="J111" i="8" s="1"/>
  <c r="H112" i="8"/>
  <c r="J112" i="8" s="1"/>
  <c r="H113" i="8"/>
  <c r="J113" i="8" s="1"/>
  <c r="H114" i="8"/>
  <c r="J114" i="8" s="1"/>
  <c r="H115" i="8"/>
  <c r="J115" i="8" s="1"/>
  <c r="H116" i="8"/>
  <c r="J116" i="8" s="1"/>
  <c r="H117" i="8"/>
  <c r="J117" i="8" s="1"/>
  <c r="H118" i="8"/>
  <c r="J118" i="8" s="1"/>
  <c r="H119" i="8"/>
  <c r="J119" i="8" s="1"/>
  <c r="H120" i="8"/>
  <c r="J120" i="8" s="1"/>
  <c r="H121" i="8"/>
  <c r="J121" i="8" s="1"/>
  <c r="H122" i="8"/>
  <c r="J122" i="8" s="1"/>
  <c r="H123" i="8"/>
  <c r="J123" i="8" s="1"/>
  <c r="H124" i="8"/>
  <c r="J124" i="8" s="1"/>
  <c r="H125" i="8"/>
  <c r="J125" i="8" s="1"/>
  <c r="H126" i="8"/>
  <c r="J126" i="8" s="1"/>
  <c r="H127" i="8"/>
  <c r="J127" i="8" s="1"/>
  <c r="H128" i="8"/>
  <c r="J128" i="8" s="1"/>
  <c r="H129" i="8"/>
  <c r="J129" i="8" s="1"/>
  <c r="H130" i="8"/>
  <c r="J130" i="8" s="1"/>
  <c r="H131" i="8"/>
  <c r="J131" i="8" s="1"/>
  <c r="H132" i="8"/>
  <c r="J132" i="8" s="1"/>
  <c r="H133" i="8"/>
  <c r="J133" i="8" s="1"/>
  <c r="H134" i="8"/>
  <c r="J134" i="8" s="1"/>
  <c r="H135" i="8"/>
  <c r="J135" i="8" s="1"/>
  <c r="H136" i="8"/>
  <c r="J136" i="8" s="1"/>
  <c r="H137" i="8"/>
  <c r="J137" i="8" s="1"/>
  <c r="H138" i="8"/>
  <c r="J138" i="8" s="1"/>
  <c r="H139" i="8"/>
  <c r="J139" i="8" s="1"/>
  <c r="H140" i="8"/>
  <c r="J140" i="8" s="1"/>
  <c r="H141" i="8"/>
  <c r="J141" i="8" s="1"/>
  <c r="H142" i="8"/>
  <c r="J142" i="8" s="1"/>
  <c r="H143" i="8"/>
  <c r="J143" i="8" s="1"/>
  <c r="H144" i="8"/>
  <c r="J144" i="8" s="1"/>
  <c r="H145" i="8"/>
  <c r="J145" i="8" s="1"/>
  <c r="H146" i="8"/>
  <c r="J146" i="8" s="1"/>
  <c r="H147" i="8"/>
  <c r="J147" i="8" s="1"/>
  <c r="H148" i="8"/>
  <c r="J148" i="8" s="1"/>
  <c r="H149" i="8"/>
  <c r="J149" i="8" s="1"/>
  <c r="H150" i="8"/>
  <c r="J150" i="8" s="1"/>
  <c r="H151" i="8"/>
  <c r="J151" i="8" s="1"/>
  <c r="H152" i="8"/>
  <c r="J152" i="8" s="1"/>
  <c r="H153" i="8"/>
  <c r="J153" i="8" s="1"/>
  <c r="H154" i="8"/>
  <c r="J154" i="8" s="1"/>
  <c r="H155" i="8"/>
  <c r="J155" i="8" s="1"/>
  <c r="H156" i="8"/>
  <c r="J156" i="8" s="1"/>
  <c r="H157" i="8"/>
  <c r="J157" i="8" s="1"/>
  <c r="H158" i="8"/>
  <c r="J158" i="8" s="1"/>
  <c r="H159" i="8"/>
  <c r="J159" i="8" s="1"/>
  <c r="H160" i="8"/>
  <c r="J160" i="8" s="1"/>
  <c r="H161" i="8"/>
  <c r="J161" i="8" s="1"/>
  <c r="H162" i="8"/>
  <c r="J162" i="8" s="1"/>
  <c r="H163" i="8"/>
  <c r="J163" i="8" s="1"/>
  <c r="H164" i="8"/>
  <c r="J164" i="8" s="1"/>
  <c r="H165" i="8"/>
  <c r="J165" i="8" s="1"/>
  <c r="H166" i="8"/>
  <c r="J166" i="8" s="1"/>
  <c r="H167" i="8"/>
  <c r="J167" i="8" s="1"/>
  <c r="H168" i="8"/>
  <c r="J168" i="8" s="1"/>
  <c r="H169" i="8"/>
  <c r="J169" i="8" s="1"/>
  <c r="H170" i="8"/>
  <c r="J170" i="8" s="1"/>
  <c r="H171" i="8"/>
  <c r="J171" i="8" s="1"/>
  <c r="H172" i="8"/>
  <c r="J172" i="8" s="1"/>
  <c r="H173" i="8"/>
  <c r="J173" i="8" s="1"/>
  <c r="H174" i="8"/>
  <c r="J174" i="8" s="1"/>
  <c r="H175" i="8"/>
  <c r="J175" i="8" s="1"/>
  <c r="H176" i="8"/>
  <c r="J176" i="8" s="1"/>
  <c r="H177" i="8"/>
  <c r="J177" i="8" s="1"/>
  <c r="H178" i="8"/>
  <c r="J178" i="8" s="1"/>
  <c r="H179" i="8"/>
  <c r="J179" i="8" s="1"/>
  <c r="H180" i="8"/>
  <c r="J180" i="8" s="1"/>
  <c r="H181" i="8"/>
  <c r="J181" i="8" s="1"/>
  <c r="H182" i="8"/>
  <c r="J182" i="8" s="1"/>
  <c r="H183" i="8"/>
  <c r="J183" i="8" s="1"/>
  <c r="H184" i="8"/>
  <c r="J184" i="8" s="1"/>
  <c r="H185" i="8"/>
  <c r="J185" i="8" s="1"/>
  <c r="H186" i="8"/>
  <c r="J186" i="8" s="1"/>
  <c r="H187" i="8"/>
  <c r="J187" i="8" s="1"/>
  <c r="H188" i="8"/>
  <c r="J188" i="8" s="1"/>
  <c r="H189" i="8"/>
  <c r="J189" i="8" s="1"/>
  <c r="H190" i="8"/>
  <c r="J190" i="8" s="1"/>
  <c r="L4" i="8" a="1"/>
  <c r="L4" i="8" s="1"/>
  <c r="L5" i="8" a="1"/>
  <c r="L5" i="8" s="1"/>
  <c r="L6" i="8" a="1"/>
  <c r="L6" i="8" s="1"/>
  <c r="L7" i="8" a="1"/>
  <c r="L7" i="8" s="1"/>
  <c r="L8" i="8" a="1"/>
  <c r="L8" i="8" s="1"/>
  <c r="L9" i="8" a="1"/>
  <c r="L9" i="8" s="1"/>
  <c r="L10" i="8" a="1"/>
  <c r="L10" i="8" s="1"/>
  <c r="L11" i="8" a="1"/>
  <c r="L11" i="8" s="1"/>
  <c r="L12" i="8" a="1"/>
  <c r="L12" i="8" s="1"/>
  <c r="L13" i="8" a="1"/>
  <c r="L13" i="8" s="1"/>
  <c r="L14" i="8" a="1"/>
  <c r="L14" i="8" s="1"/>
  <c r="L15" i="8" a="1"/>
  <c r="L15" i="8" s="1"/>
  <c r="L16" i="8" a="1"/>
  <c r="L16" i="8" s="1"/>
  <c r="L17" i="8" a="1"/>
  <c r="L17" i="8" s="1"/>
  <c r="L18" i="8" a="1"/>
  <c r="L18" i="8" s="1"/>
  <c r="L19" i="8" a="1"/>
  <c r="L19" i="8" s="1"/>
  <c r="L20" i="8" a="1"/>
  <c r="L20" i="8" s="1"/>
  <c r="L21" i="8" a="1"/>
  <c r="L21" i="8" s="1"/>
  <c r="L22" i="8" a="1"/>
  <c r="L22" i="8" s="1"/>
  <c r="L23" i="8" a="1"/>
  <c r="L23" i="8" s="1"/>
  <c r="L24" i="8" a="1"/>
  <c r="L24" i="8" s="1"/>
  <c r="L25" i="8" a="1"/>
  <c r="L25" i="8" s="1"/>
  <c r="L26" i="8" a="1"/>
  <c r="L26" i="8" s="1"/>
  <c r="L27" i="8" a="1"/>
  <c r="L27" i="8" s="1"/>
  <c r="L28" i="8" a="1"/>
  <c r="L28" i="8" s="1"/>
  <c r="L29" i="8" a="1"/>
  <c r="L29" i="8" s="1"/>
  <c r="L30" i="8" a="1"/>
  <c r="L30" i="8" s="1"/>
  <c r="L31" i="8" a="1"/>
  <c r="L31" i="8" s="1"/>
  <c r="L32" i="8" a="1"/>
  <c r="L32" i="8" s="1"/>
  <c r="L33" i="8" a="1"/>
  <c r="L33" i="8" s="1"/>
  <c r="L34" i="8" a="1"/>
  <c r="L34" i="8" s="1"/>
  <c r="L35" i="8" a="1"/>
  <c r="L35" i="8" s="1"/>
  <c r="L36" i="8" a="1"/>
  <c r="L36" i="8" s="1"/>
  <c r="L37" i="8" a="1"/>
  <c r="L37" i="8" s="1"/>
  <c r="L38" i="8" a="1"/>
  <c r="L38" i="8" s="1"/>
  <c r="L39" i="8" a="1"/>
  <c r="L39" i="8" s="1"/>
  <c r="L40" i="8" a="1"/>
  <c r="L40" i="8" s="1"/>
  <c r="L41" i="8" a="1"/>
  <c r="L41" i="8" s="1"/>
  <c r="L42" i="8" a="1"/>
  <c r="L42" i="8" s="1"/>
  <c r="L43" i="8" a="1"/>
  <c r="L43" i="8" s="1"/>
  <c r="L44" i="8" a="1"/>
  <c r="L44" i="8" s="1"/>
  <c r="L45" i="8" a="1"/>
  <c r="L45" i="8" s="1"/>
  <c r="L46" i="8" a="1"/>
  <c r="L46" i="8" s="1"/>
  <c r="L47" i="8" a="1"/>
  <c r="L47" i="8" s="1"/>
  <c r="L48" i="8" a="1"/>
  <c r="L48" i="8" s="1"/>
  <c r="L49" i="8" a="1"/>
  <c r="L49" i="8" s="1"/>
  <c r="L50" i="8" a="1"/>
  <c r="L50" i="8" s="1"/>
  <c r="L51" i="8" a="1"/>
  <c r="L51" i="8" s="1"/>
  <c r="L52" i="8" a="1"/>
  <c r="L52" i="8" s="1"/>
  <c r="L53" i="8" a="1"/>
  <c r="L53" i="8" s="1"/>
  <c r="L54" i="8" a="1"/>
  <c r="L54" i="8" s="1"/>
  <c r="L55" i="8" a="1"/>
  <c r="L55" i="8" s="1"/>
  <c r="L56" i="8" a="1"/>
  <c r="L56" i="8" s="1"/>
  <c r="L57" i="8" a="1"/>
  <c r="L57" i="8" s="1"/>
  <c r="L58" i="8" a="1"/>
  <c r="L58" i="8" s="1"/>
  <c r="L59" i="8" a="1"/>
  <c r="L59" i="8" s="1"/>
  <c r="L60" i="8" a="1"/>
  <c r="L60" i="8" s="1"/>
  <c r="L61" i="8" a="1"/>
  <c r="L61" i="8" s="1"/>
  <c r="L62" i="8" a="1"/>
  <c r="L62" i="8" s="1"/>
  <c r="L63" i="8" a="1"/>
  <c r="L63" i="8" s="1"/>
  <c r="L64" i="8" a="1"/>
  <c r="L64" i="8" s="1"/>
  <c r="L65" i="8" a="1"/>
  <c r="L65" i="8" s="1"/>
  <c r="L66" i="8" a="1"/>
  <c r="L66" i="8" s="1"/>
  <c r="L67" i="8" a="1"/>
  <c r="L67" i="8" s="1"/>
  <c r="L68" i="8" a="1"/>
  <c r="L68" i="8" s="1"/>
  <c r="L69" i="8" a="1"/>
  <c r="L69" i="8" s="1"/>
  <c r="L70" i="8" a="1"/>
  <c r="L70" i="8" s="1"/>
  <c r="L71" i="8" a="1"/>
  <c r="L71" i="8" s="1"/>
  <c r="L72" i="8" a="1"/>
  <c r="L72" i="8" s="1"/>
  <c r="L73" i="8" a="1"/>
  <c r="L73" i="8" s="1"/>
  <c r="L74" i="8" a="1"/>
  <c r="L74" i="8" s="1"/>
  <c r="L75" i="8" a="1"/>
  <c r="L75" i="8" s="1"/>
  <c r="L76" i="8" a="1"/>
  <c r="L76" i="8" s="1"/>
  <c r="L77" i="8" a="1"/>
  <c r="L77" i="8" s="1"/>
  <c r="L78" i="8" a="1"/>
  <c r="L78" i="8" s="1"/>
  <c r="L79" i="8" a="1"/>
  <c r="L79" i="8" s="1"/>
  <c r="L80" i="8" a="1"/>
  <c r="L80" i="8" s="1"/>
  <c r="L81" i="8" a="1"/>
  <c r="L81" i="8" s="1"/>
  <c r="L82" i="8" a="1"/>
  <c r="L82" i="8" s="1"/>
  <c r="L83" i="8" a="1"/>
  <c r="L83" i="8" s="1"/>
  <c r="L84" i="8" a="1"/>
  <c r="L84" i="8" s="1"/>
  <c r="L85" i="8" a="1"/>
  <c r="L85" i="8" s="1"/>
  <c r="L86" i="8" a="1"/>
  <c r="L86" i="8" s="1"/>
  <c r="L87" i="8" a="1"/>
  <c r="L87" i="8" s="1"/>
  <c r="L88" i="8" a="1"/>
  <c r="L88" i="8" s="1"/>
  <c r="L89" i="8" a="1"/>
  <c r="L89" i="8" s="1"/>
  <c r="L90" i="8" a="1"/>
  <c r="L90" i="8" s="1"/>
  <c r="L91" i="8" a="1"/>
  <c r="L91" i="8" s="1"/>
  <c r="L92" i="8" a="1"/>
  <c r="L92" i="8" s="1"/>
  <c r="L93" i="8" a="1"/>
  <c r="L93" i="8" s="1"/>
  <c r="L94" i="8" a="1"/>
  <c r="L94" i="8" s="1"/>
  <c r="L95" i="8" a="1"/>
  <c r="L95" i="8" s="1"/>
  <c r="L96" i="8" a="1"/>
  <c r="L96" i="8" s="1"/>
  <c r="L97" i="8" a="1"/>
  <c r="L97" i="8" s="1"/>
  <c r="L98" i="8" a="1"/>
  <c r="L98" i="8" s="1"/>
  <c r="L99" i="8" a="1"/>
  <c r="L99" i="8" s="1"/>
  <c r="L100" i="8" a="1"/>
  <c r="L100" i="8" s="1"/>
  <c r="L101" i="8" a="1"/>
  <c r="L101" i="8" s="1"/>
  <c r="L102" i="8" a="1"/>
  <c r="L102" i="8" s="1"/>
  <c r="L103" i="8" a="1"/>
  <c r="L103" i="8" s="1"/>
  <c r="L104" i="8" a="1"/>
  <c r="L104" i="8" s="1"/>
  <c r="L105" i="8" a="1"/>
  <c r="L105" i="8" s="1"/>
  <c r="L106" i="8" a="1"/>
  <c r="L106" i="8" s="1"/>
  <c r="L107" i="8" a="1"/>
  <c r="L107" i="8" s="1"/>
  <c r="L108" i="8" a="1"/>
  <c r="L108" i="8" s="1"/>
  <c r="L109" i="8" a="1"/>
  <c r="L109" i="8" s="1"/>
  <c r="L110" i="8" a="1"/>
  <c r="L110" i="8" s="1"/>
  <c r="L111" i="8" a="1"/>
  <c r="L111" i="8" s="1"/>
  <c r="L112" i="8" a="1"/>
  <c r="L112" i="8" s="1"/>
  <c r="L113" i="8" a="1"/>
  <c r="L113" i="8" s="1"/>
  <c r="L114" i="8" a="1"/>
  <c r="L114" i="8" s="1"/>
  <c r="L115" i="8" a="1"/>
  <c r="L115" i="8" s="1"/>
  <c r="L116" i="8" a="1"/>
  <c r="L116" i="8" s="1"/>
  <c r="L117" i="8" a="1"/>
  <c r="L117" i="8" s="1"/>
  <c r="L118" i="8" a="1"/>
  <c r="L118" i="8" s="1"/>
  <c r="L119" i="8" a="1"/>
  <c r="L119" i="8" s="1"/>
  <c r="L120" i="8" a="1"/>
  <c r="L120" i="8" s="1"/>
  <c r="L121" i="8" a="1"/>
  <c r="L121" i="8" s="1"/>
  <c r="L122" i="8" a="1"/>
  <c r="L122" i="8" s="1"/>
  <c r="L123" i="8" a="1"/>
  <c r="L123" i="8" s="1"/>
  <c r="L124" i="8" a="1"/>
  <c r="L124" i="8" s="1"/>
  <c r="L125" i="8" a="1"/>
  <c r="L125" i="8" s="1"/>
  <c r="L126" i="8" a="1"/>
  <c r="L126" i="8" s="1"/>
  <c r="L127" i="8" a="1"/>
  <c r="L127" i="8" s="1"/>
  <c r="L128" i="8" a="1"/>
  <c r="L128" i="8" s="1"/>
  <c r="L129" i="8" a="1"/>
  <c r="L129" i="8" s="1"/>
  <c r="L130" i="8" a="1"/>
  <c r="L130" i="8" s="1"/>
  <c r="L131" i="8" a="1"/>
  <c r="L131" i="8" s="1"/>
  <c r="L132" i="8" a="1"/>
  <c r="L132" i="8" s="1"/>
  <c r="L133" i="8" a="1"/>
  <c r="L133" i="8" s="1"/>
  <c r="L134" i="8" a="1"/>
  <c r="L134" i="8" s="1"/>
  <c r="L135" i="8" a="1"/>
  <c r="L135" i="8" s="1"/>
  <c r="L136" i="8" a="1"/>
  <c r="L136" i="8" s="1"/>
  <c r="L137" i="8" a="1"/>
  <c r="L137" i="8" s="1"/>
  <c r="L138" i="8" a="1"/>
  <c r="L138" i="8" s="1"/>
  <c r="L139" i="8" a="1"/>
  <c r="L139" i="8" s="1"/>
  <c r="L140" i="8" a="1"/>
  <c r="L140" i="8" s="1"/>
  <c r="L141" i="8" a="1"/>
  <c r="L141" i="8" s="1"/>
  <c r="L142" i="8" a="1"/>
  <c r="L142" i="8" s="1"/>
  <c r="L143" i="8" a="1"/>
  <c r="L143" i="8" s="1"/>
  <c r="L144" i="8" a="1"/>
  <c r="L144" i="8" s="1"/>
  <c r="L145" i="8" a="1"/>
  <c r="L145" i="8" s="1"/>
  <c r="L146" i="8" a="1"/>
  <c r="L146" i="8" s="1"/>
  <c r="L147" i="8" a="1"/>
  <c r="L147" i="8" s="1"/>
  <c r="L148" i="8" a="1"/>
  <c r="L148" i="8" s="1"/>
  <c r="L149" i="8" a="1"/>
  <c r="L149" i="8" s="1"/>
  <c r="L150" i="8" a="1"/>
  <c r="L150" i="8" s="1"/>
  <c r="L151" i="8" a="1"/>
  <c r="L151" i="8" s="1"/>
  <c r="L152" i="8" a="1"/>
  <c r="L152" i="8" s="1"/>
  <c r="L153" i="8" a="1"/>
  <c r="L153" i="8" s="1"/>
  <c r="L154" i="8" a="1"/>
  <c r="L154" i="8" s="1"/>
  <c r="L155" i="8" a="1"/>
  <c r="L155" i="8" s="1"/>
  <c r="L156" i="8" a="1"/>
  <c r="L156" i="8" s="1"/>
  <c r="L157" i="8" a="1"/>
  <c r="L157" i="8" s="1"/>
  <c r="L158" i="8" a="1"/>
  <c r="L158" i="8" s="1"/>
  <c r="L159" i="8" a="1"/>
  <c r="L159" i="8" s="1"/>
  <c r="L160" i="8" a="1"/>
  <c r="L160" i="8" s="1"/>
  <c r="L161" i="8" a="1"/>
  <c r="L161" i="8" s="1"/>
  <c r="L162" i="8" a="1"/>
  <c r="L162" i="8" s="1"/>
  <c r="L163" i="8" a="1"/>
  <c r="L163" i="8" s="1"/>
  <c r="L164" i="8" a="1"/>
  <c r="L164" i="8" s="1"/>
  <c r="L165" i="8" a="1"/>
  <c r="L165" i="8" s="1"/>
  <c r="L166" i="8" a="1"/>
  <c r="L166" i="8" s="1"/>
  <c r="L167" i="8" a="1"/>
  <c r="L167" i="8" s="1"/>
  <c r="L168" i="8" a="1"/>
  <c r="L168" i="8" s="1"/>
  <c r="L169" i="8" a="1"/>
  <c r="L169" i="8" s="1"/>
  <c r="L170" i="8" a="1"/>
  <c r="L170" i="8" s="1"/>
  <c r="L171" i="8" a="1"/>
  <c r="L171" i="8" s="1"/>
  <c r="L3" i="8" a="1"/>
  <c r="L3" i="8" s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3" i="8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145" i="7"/>
  <c r="I144" i="7"/>
  <c r="I143" i="7"/>
  <c r="I142" i="7"/>
  <c r="I141" i="7"/>
  <c r="I140" i="7"/>
  <c r="I139" i="7"/>
  <c r="I138" i="7"/>
  <c r="I137" i="7"/>
  <c r="I136" i="7"/>
  <c r="I135" i="7"/>
  <c r="I134" i="7"/>
  <c r="I133" i="7"/>
  <c r="I132" i="7"/>
  <c r="I131" i="7"/>
  <c r="I130" i="7"/>
  <c r="I129" i="7"/>
  <c r="I128" i="7"/>
  <c r="I127" i="7"/>
  <c r="I126" i="7"/>
  <c r="I125" i="7"/>
  <c r="I124" i="7"/>
  <c r="I123" i="7"/>
  <c r="I122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F4" i="7" a="1"/>
  <c r="F4" i="7" s="1"/>
  <c r="C2" i="7"/>
  <c r="J189" i="7" s="1"/>
  <c r="K189" i="7" s="1"/>
  <c r="N2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U17" i="5"/>
  <c r="I2" i="6"/>
  <c r="J2" i="6"/>
  <c r="K2" i="6"/>
  <c r="L2" i="6"/>
  <c r="I3" i="6"/>
  <c r="J3" i="6"/>
  <c r="K3" i="6"/>
  <c r="L3" i="6"/>
  <c r="I4" i="6"/>
  <c r="J4" i="6"/>
  <c r="K4" i="6"/>
  <c r="L4" i="6"/>
  <c r="I5" i="6"/>
  <c r="J5" i="6"/>
  <c r="K5" i="6"/>
  <c r="L5" i="6"/>
  <c r="I6" i="6"/>
  <c r="J6" i="6"/>
  <c r="K6" i="6"/>
  <c r="L6" i="6"/>
  <c r="I7" i="6"/>
  <c r="J7" i="6"/>
  <c r="K7" i="6"/>
  <c r="L7" i="6"/>
  <c r="I8" i="6"/>
  <c r="J8" i="6"/>
  <c r="K8" i="6"/>
  <c r="L8" i="6"/>
  <c r="I9" i="6"/>
  <c r="J9" i="6"/>
  <c r="K9" i="6"/>
  <c r="L9" i="6"/>
  <c r="I10" i="6"/>
  <c r="J10" i="6"/>
  <c r="K10" i="6"/>
  <c r="L10" i="6"/>
  <c r="I11" i="6"/>
  <c r="J11" i="6"/>
  <c r="K11" i="6"/>
  <c r="L11" i="6"/>
  <c r="I12" i="6"/>
  <c r="J12" i="6"/>
  <c r="K12" i="6"/>
  <c r="L12" i="6"/>
  <c r="I13" i="6"/>
  <c r="J13" i="6"/>
  <c r="K13" i="6"/>
  <c r="L13" i="6"/>
  <c r="I14" i="6"/>
  <c r="J14" i="6"/>
  <c r="K14" i="6"/>
  <c r="L14" i="6"/>
  <c r="I15" i="6"/>
  <c r="J15" i="6"/>
  <c r="K15" i="6"/>
  <c r="L15" i="6"/>
  <c r="I16" i="6"/>
  <c r="J16" i="6"/>
  <c r="K16" i="6"/>
  <c r="L16" i="6"/>
  <c r="I17" i="6"/>
  <c r="J17" i="6"/>
  <c r="K17" i="6"/>
  <c r="L17" i="6"/>
  <c r="I18" i="6"/>
  <c r="J18" i="6"/>
  <c r="K18" i="6"/>
  <c r="L18" i="6"/>
  <c r="I19" i="6"/>
  <c r="J19" i="6"/>
  <c r="K19" i="6"/>
  <c r="L19" i="6"/>
  <c r="I20" i="6"/>
  <c r="J20" i="6"/>
  <c r="Q4" i="6" s="1"/>
  <c r="K20" i="6"/>
  <c r="R4" i="6" s="1"/>
  <c r="L20" i="6"/>
  <c r="S4" i="6" s="1"/>
  <c r="I21" i="6"/>
  <c r="P4" i="6" s="1"/>
  <c r="J21" i="6"/>
  <c r="K21" i="6"/>
  <c r="L21" i="6"/>
  <c r="I22" i="6"/>
  <c r="J22" i="6"/>
  <c r="K22" i="6"/>
  <c r="L22" i="6"/>
  <c r="I23" i="6"/>
  <c r="J23" i="6"/>
  <c r="K23" i="6"/>
  <c r="L23" i="6"/>
  <c r="I24" i="6"/>
  <c r="J24" i="6"/>
  <c r="K24" i="6"/>
  <c r="L24" i="6"/>
  <c r="I25" i="6"/>
  <c r="J25" i="6"/>
  <c r="K25" i="6"/>
  <c r="L25" i="6"/>
  <c r="I26" i="6"/>
  <c r="J26" i="6"/>
  <c r="K26" i="6"/>
  <c r="L26" i="6"/>
  <c r="I27" i="6"/>
  <c r="J27" i="6"/>
  <c r="K27" i="6"/>
  <c r="L27" i="6"/>
  <c r="I28" i="6"/>
  <c r="J28" i="6"/>
  <c r="K28" i="6"/>
  <c r="L28" i="6"/>
  <c r="I29" i="6"/>
  <c r="J29" i="6"/>
  <c r="K29" i="6"/>
  <c r="L29" i="6"/>
  <c r="I30" i="6"/>
  <c r="J30" i="6"/>
  <c r="Q3" i="6" s="1"/>
  <c r="K30" i="6"/>
  <c r="R3" i="6" s="1"/>
  <c r="L30" i="6"/>
  <c r="S3" i="6" s="1"/>
  <c r="I31" i="6"/>
  <c r="P3" i="6" s="1"/>
  <c r="J31" i="6"/>
  <c r="K31" i="6"/>
  <c r="L31" i="6"/>
  <c r="I32" i="6"/>
  <c r="J32" i="6"/>
  <c r="K32" i="6"/>
  <c r="L32" i="6"/>
  <c r="I33" i="6"/>
  <c r="J33" i="6"/>
  <c r="K33" i="6"/>
  <c r="L33" i="6"/>
  <c r="I34" i="6"/>
  <c r="J34" i="6"/>
  <c r="K34" i="6"/>
  <c r="L34" i="6"/>
  <c r="I35" i="6"/>
  <c r="J35" i="6"/>
  <c r="K35" i="6"/>
  <c r="L35" i="6"/>
  <c r="I36" i="6"/>
  <c r="J36" i="6"/>
  <c r="K36" i="6"/>
  <c r="L36" i="6"/>
  <c r="I37" i="6"/>
  <c r="J37" i="6"/>
  <c r="K37" i="6"/>
  <c r="L37" i="6"/>
  <c r="I38" i="6"/>
  <c r="P2" i="6" s="1"/>
  <c r="J38" i="6"/>
  <c r="Q2" i="6" s="1"/>
  <c r="K38" i="6"/>
  <c r="R2" i="6" s="1"/>
  <c r="L38" i="6"/>
  <c r="S2" i="6" s="1"/>
  <c r="I39" i="6"/>
  <c r="J39" i="6"/>
  <c r="K39" i="6"/>
  <c r="L39" i="6"/>
  <c r="I40" i="6"/>
  <c r="J40" i="6"/>
  <c r="K40" i="6"/>
  <c r="L40" i="6"/>
  <c r="I41" i="6"/>
  <c r="J41" i="6"/>
  <c r="K41" i="6"/>
  <c r="L41" i="6"/>
  <c r="I42" i="6"/>
  <c r="J42" i="6"/>
  <c r="K42" i="6"/>
  <c r="L42" i="6"/>
  <c r="I43" i="6"/>
  <c r="J43" i="6"/>
  <c r="K43" i="6"/>
  <c r="L43" i="6"/>
  <c r="I44" i="6"/>
  <c r="J44" i="6"/>
  <c r="K44" i="6"/>
  <c r="L44" i="6"/>
  <c r="I45" i="6"/>
  <c r="J45" i="6"/>
  <c r="K45" i="6"/>
  <c r="L45" i="6"/>
  <c r="R4" i="8" l="1"/>
  <c r="R12" i="8"/>
  <c r="R20" i="8"/>
  <c r="R28" i="8"/>
  <c r="R36" i="8"/>
  <c r="R44" i="8"/>
  <c r="U44" i="8" s="1"/>
  <c r="R5" i="8"/>
  <c r="U5" i="8" s="1"/>
  <c r="R13" i="8"/>
  <c r="R21" i="8"/>
  <c r="R29" i="8"/>
  <c r="R37" i="8"/>
  <c r="R45" i="8"/>
  <c r="R6" i="8"/>
  <c r="R14" i="8"/>
  <c r="R22" i="8"/>
  <c r="R30" i="8"/>
  <c r="U30" i="8" s="1"/>
  <c r="R38" i="8"/>
  <c r="R3" i="8"/>
  <c r="R7" i="8"/>
  <c r="R15" i="8"/>
  <c r="R23" i="8"/>
  <c r="R31" i="8"/>
  <c r="R39" i="8"/>
  <c r="R10" i="8"/>
  <c r="R42" i="8"/>
  <c r="R8" i="8"/>
  <c r="R16" i="8"/>
  <c r="R24" i="8"/>
  <c r="R32" i="8"/>
  <c r="R40" i="8"/>
  <c r="R18" i="8"/>
  <c r="R9" i="8"/>
  <c r="R17" i="8"/>
  <c r="R25" i="8"/>
  <c r="R33" i="8"/>
  <c r="R41" i="8"/>
  <c r="R26" i="8"/>
  <c r="R34" i="8"/>
  <c r="R11" i="8"/>
  <c r="R19" i="8"/>
  <c r="R27" i="8"/>
  <c r="R35" i="8"/>
  <c r="R43" i="8"/>
  <c r="T48" i="8"/>
  <c r="T47" i="8"/>
  <c r="U45" i="8"/>
  <c r="U36" i="8"/>
  <c r="U37" i="8"/>
  <c r="U4" i="8"/>
  <c r="U3" i="8"/>
  <c r="K26" i="7"/>
  <c r="K138" i="7"/>
  <c r="K19" i="7"/>
  <c r="K35" i="7"/>
  <c r="K83" i="7"/>
  <c r="K99" i="7"/>
  <c r="K163" i="7"/>
  <c r="K187" i="7"/>
  <c r="K130" i="7"/>
  <c r="K20" i="7"/>
  <c r="K84" i="7"/>
  <c r="K124" i="7"/>
  <c r="K22" i="7"/>
  <c r="K38" i="7"/>
  <c r="K70" i="7"/>
  <c r="K86" i="7"/>
  <c r="K102" i="7"/>
  <c r="K134" i="7"/>
  <c r="K150" i="7"/>
  <c r="K166" i="7"/>
  <c r="K28" i="7"/>
  <c r="K7" i="7"/>
  <c r="K178" i="7"/>
  <c r="K60" i="7"/>
  <c r="K47" i="7"/>
  <c r="K63" i="7"/>
  <c r="K87" i="7"/>
  <c r="K119" i="7"/>
  <c r="K135" i="7"/>
  <c r="K73" i="7"/>
  <c r="K89" i="7"/>
  <c r="K113" i="7"/>
  <c r="K137" i="7"/>
  <c r="K153" i="7"/>
  <c r="K177" i="7"/>
  <c r="J8" i="7"/>
  <c r="K8" i="7" s="1"/>
  <c r="J16" i="7"/>
  <c r="K16" i="7" s="1"/>
  <c r="J24" i="7"/>
  <c r="K24" i="7" s="1"/>
  <c r="J32" i="7"/>
  <c r="K32" i="7" s="1"/>
  <c r="J40" i="7"/>
  <c r="K40" i="7" s="1"/>
  <c r="J48" i="7"/>
  <c r="K48" i="7" s="1"/>
  <c r="J56" i="7"/>
  <c r="K56" i="7" s="1"/>
  <c r="J64" i="7"/>
  <c r="K64" i="7" s="1"/>
  <c r="J72" i="7"/>
  <c r="K72" i="7" s="1"/>
  <c r="J80" i="7"/>
  <c r="K80" i="7" s="1"/>
  <c r="J88" i="7"/>
  <c r="K88" i="7" s="1"/>
  <c r="J96" i="7"/>
  <c r="K96" i="7" s="1"/>
  <c r="J104" i="7"/>
  <c r="K104" i="7" s="1"/>
  <c r="J112" i="7"/>
  <c r="K112" i="7" s="1"/>
  <c r="J120" i="7"/>
  <c r="K120" i="7" s="1"/>
  <c r="J128" i="7"/>
  <c r="K128" i="7" s="1"/>
  <c r="J136" i="7"/>
  <c r="K136" i="7" s="1"/>
  <c r="J144" i="7"/>
  <c r="K144" i="7" s="1"/>
  <c r="J152" i="7"/>
  <c r="K152" i="7" s="1"/>
  <c r="J160" i="7"/>
  <c r="K160" i="7" s="1"/>
  <c r="J168" i="7"/>
  <c r="K168" i="7" s="1"/>
  <c r="J176" i="7"/>
  <c r="K176" i="7" s="1"/>
  <c r="J184" i="7"/>
  <c r="K184" i="7" s="1"/>
  <c r="J192" i="7"/>
  <c r="K192" i="7" s="1"/>
  <c r="J11" i="7"/>
  <c r="K11" i="7" s="1"/>
  <c r="J43" i="7"/>
  <c r="K43" i="7" s="1"/>
  <c r="J83" i="7"/>
  <c r="J99" i="7"/>
  <c r="J14" i="7"/>
  <c r="K14" i="7" s="1"/>
  <c r="J22" i="7"/>
  <c r="J30" i="7"/>
  <c r="K30" i="7" s="1"/>
  <c r="J38" i="7"/>
  <c r="J46" i="7"/>
  <c r="K46" i="7" s="1"/>
  <c r="J54" i="7"/>
  <c r="K54" i="7" s="1"/>
  <c r="J62" i="7"/>
  <c r="K62" i="7" s="1"/>
  <c r="J70" i="7"/>
  <c r="J78" i="7"/>
  <c r="K78" i="7" s="1"/>
  <c r="J86" i="7"/>
  <c r="J94" i="7"/>
  <c r="K94" i="7" s="1"/>
  <c r="J102" i="7"/>
  <c r="J110" i="7"/>
  <c r="K110" i="7" s="1"/>
  <c r="J118" i="7"/>
  <c r="K118" i="7" s="1"/>
  <c r="J126" i="7"/>
  <c r="K126" i="7" s="1"/>
  <c r="J134" i="7"/>
  <c r="J142" i="7"/>
  <c r="K142" i="7" s="1"/>
  <c r="J150" i="7"/>
  <c r="J158" i="7"/>
  <c r="K158" i="7" s="1"/>
  <c r="J166" i="7"/>
  <c r="J174" i="7"/>
  <c r="K174" i="7" s="1"/>
  <c r="J182" i="7"/>
  <c r="K182" i="7" s="1"/>
  <c r="J190" i="7"/>
  <c r="K190" i="7" s="1"/>
  <c r="J27" i="7"/>
  <c r="K27" i="7" s="1"/>
  <c r="J35" i="7"/>
  <c r="J67" i="7"/>
  <c r="K67" i="7" s="1"/>
  <c r="J179" i="7"/>
  <c r="K179" i="7" s="1"/>
  <c r="J9" i="7"/>
  <c r="K9" i="7" s="1"/>
  <c r="J17" i="7"/>
  <c r="K17" i="7" s="1"/>
  <c r="J25" i="7"/>
  <c r="K25" i="7" s="1"/>
  <c r="J33" i="7"/>
  <c r="K33" i="7" s="1"/>
  <c r="J41" i="7"/>
  <c r="K41" i="7" s="1"/>
  <c r="J49" i="7"/>
  <c r="K49" i="7" s="1"/>
  <c r="J57" i="7"/>
  <c r="K57" i="7" s="1"/>
  <c r="J65" i="7"/>
  <c r="K65" i="7" s="1"/>
  <c r="J73" i="7"/>
  <c r="J81" i="7"/>
  <c r="K81" i="7" s="1"/>
  <c r="J89" i="7"/>
  <c r="J97" i="7"/>
  <c r="K97" i="7" s="1"/>
  <c r="J105" i="7"/>
  <c r="K105" i="7" s="1"/>
  <c r="J113" i="7"/>
  <c r="J121" i="7"/>
  <c r="K121" i="7" s="1"/>
  <c r="J129" i="7"/>
  <c r="K129" i="7" s="1"/>
  <c r="J137" i="7"/>
  <c r="J145" i="7"/>
  <c r="K145" i="7" s="1"/>
  <c r="J153" i="7"/>
  <c r="J161" i="7"/>
  <c r="K161" i="7" s="1"/>
  <c r="J169" i="7"/>
  <c r="K169" i="7" s="1"/>
  <c r="J177" i="7"/>
  <c r="J185" i="7"/>
  <c r="K185" i="7" s="1"/>
  <c r="J193" i="7"/>
  <c r="K193" i="7" s="1"/>
  <c r="J19" i="7"/>
  <c r="J59" i="7"/>
  <c r="K59" i="7" s="1"/>
  <c r="J91" i="7"/>
  <c r="K91" i="7" s="1"/>
  <c r="J123" i="7"/>
  <c r="K123" i="7" s="1"/>
  <c r="J131" i="7"/>
  <c r="K131" i="7" s="1"/>
  <c r="J139" i="7"/>
  <c r="K139" i="7" s="1"/>
  <c r="J147" i="7"/>
  <c r="K147" i="7" s="1"/>
  <c r="J155" i="7"/>
  <c r="K155" i="7" s="1"/>
  <c r="J163" i="7"/>
  <c r="J12" i="7"/>
  <c r="K12" i="7" s="1"/>
  <c r="J20" i="7"/>
  <c r="J28" i="7"/>
  <c r="J36" i="7"/>
  <c r="K36" i="7" s="1"/>
  <c r="J44" i="7"/>
  <c r="K44" i="7" s="1"/>
  <c r="J52" i="7"/>
  <c r="K52" i="7" s="1"/>
  <c r="J60" i="7"/>
  <c r="J68" i="7"/>
  <c r="K68" i="7" s="1"/>
  <c r="J76" i="7"/>
  <c r="K76" i="7" s="1"/>
  <c r="J84" i="7"/>
  <c r="J92" i="7"/>
  <c r="K92" i="7" s="1"/>
  <c r="J100" i="7"/>
  <c r="K100" i="7" s="1"/>
  <c r="J108" i="7"/>
  <c r="K108" i="7" s="1"/>
  <c r="J116" i="7"/>
  <c r="K116" i="7" s="1"/>
  <c r="J124" i="7"/>
  <c r="J132" i="7"/>
  <c r="K132" i="7" s="1"/>
  <c r="J140" i="7"/>
  <c r="K140" i="7" s="1"/>
  <c r="J148" i="7"/>
  <c r="K148" i="7" s="1"/>
  <c r="J156" i="7"/>
  <c r="K156" i="7" s="1"/>
  <c r="J164" i="7"/>
  <c r="K164" i="7" s="1"/>
  <c r="J172" i="7"/>
  <c r="K172" i="7" s="1"/>
  <c r="J180" i="7"/>
  <c r="K180" i="7" s="1"/>
  <c r="J188" i="7"/>
  <c r="K188" i="7" s="1"/>
  <c r="J7" i="7"/>
  <c r="J15" i="7"/>
  <c r="K15" i="7" s="1"/>
  <c r="J23" i="7"/>
  <c r="K23" i="7" s="1"/>
  <c r="J31" i="7"/>
  <c r="K31" i="7" s="1"/>
  <c r="J39" i="7"/>
  <c r="K39" i="7" s="1"/>
  <c r="J47" i="7"/>
  <c r="J55" i="7"/>
  <c r="K55" i="7" s="1"/>
  <c r="J63" i="7"/>
  <c r="J71" i="7"/>
  <c r="K71" i="7" s="1"/>
  <c r="J79" i="7"/>
  <c r="K79" i="7" s="1"/>
  <c r="J87" i="7"/>
  <c r="J95" i="7"/>
  <c r="K95" i="7" s="1"/>
  <c r="J103" i="7"/>
  <c r="K103" i="7" s="1"/>
  <c r="J111" i="7"/>
  <c r="K111" i="7" s="1"/>
  <c r="J119" i="7"/>
  <c r="J127" i="7"/>
  <c r="K127" i="7" s="1"/>
  <c r="J135" i="7"/>
  <c r="J143" i="7"/>
  <c r="K143" i="7" s="1"/>
  <c r="J151" i="7"/>
  <c r="K151" i="7" s="1"/>
  <c r="J159" i="7"/>
  <c r="K159" i="7" s="1"/>
  <c r="J167" i="7"/>
  <c r="K167" i="7" s="1"/>
  <c r="J175" i="7"/>
  <c r="K175" i="7" s="1"/>
  <c r="J183" i="7"/>
  <c r="K183" i="7" s="1"/>
  <c r="J191" i="7"/>
  <c r="K191" i="7" s="1"/>
  <c r="J10" i="7"/>
  <c r="K10" i="7" s="1"/>
  <c r="J18" i="7"/>
  <c r="K18" i="7" s="1"/>
  <c r="J26" i="7"/>
  <c r="J34" i="7"/>
  <c r="K34" i="7" s="1"/>
  <c r="J42" i="7"/>
  <c r="K42" i="7" s="1"/>
  <c r="J50" i="7"/>
  <c r="K50" i="7" s="1"/>
  <c r="J58" i="7"/>
  <c r="K58" i="7" s="1"/>
  <c r="J66" i="7"/>
  <c r="K66" i="7" s="1"/>
  <c r="J74" i="7"/>
  <c r="K74" i="7" s="1"/>
  <c r="J82" i="7"/>
  <c r="K82" i="7" s="1"/>
  <c r="J90" i="7"/>
  <c r="K90" i="7" s="1"/>
  <c r="J98" i="7"/>
  <c r="K98" i="7" s="1"/>
  <c r="J106" i="7"/>
  <c r="K106" i="7" s="1"/>
  <c r="J114" i="7"/>
  <c r="K114" i="7" s="1"/>
  <c r="J122" i="7"/>
  <c r="K122" i="7" s="1"/>
  <c r="J130" i="7"/>
  <c r="J138" i="7"/>
  <c r="J146" i="7"/>
  <c r="K146" i="7" s="1"/>
  <c r="J154" i="7"/>
  <c r="K154" i="7" s="1"/>
  <c r="J162" i="7"/>
  <c r="K162" i="7" s="1"/>
  <c r="J170" i="7"/>
  <c r="K170" i="7" s="1"/>
  <c r="J178" i="7"/>
  <c r="J186" i="7"/>
  <c r="K186" i="7" s="1"/>
  <c r="J194" i="7"/>
  <c r="K194" i="7" s="1"/>
  <c r="J51" i="7"/>
  <c r="K51" i="7" s="1"/>
  <c r="J75" i="7"/>
  <c r="K75" i="7" s="1"/>
  <c r="J107" i="7"/>
  <c r="K107" i="7" s="1"/>
  <c r="J115" i="7"/>
  <c r="K115" i="7" s="1"/>
  <c r="J171" i="7"/>
  <c r="K171" i="7" s="1"/>
  <c r="J187" i="7"/>
  <c r="J13" i="7"/>
  <c r="K13" i="7" s="1"/>
  <c r="J21" i="7"/>
  <c r="K21" i="7" s="1"/>
  <c r="J29" i="7"/>
  <c r="K29" i="7" s="1"/>
  <c r="J37" i="7"/>
  <c r="K37" i="7" s="1"/>
  <c r="J45" i="7"/>
  <c r="K45" i="7" s="1"/>
  <c r="J53" i="7"/>
  <c r="K53" i="7" s="1"/>
  <c r="J61" i="7"/>
  <c r="K61" i="7" s="1"/>
  <c r="J69" i="7"/>
  <c r="K69" i="7" s="1"/>
  <c r="J77" i="7"/>
  <c r="K77" i="7" s="1"/>
  <c r="J85" i="7"/>
  <c r="K85" i="7" s="1"/>
  <c r="J93" i="7"/>
  <c r="K93" i="7" s="1"/>
  <c r="J101" i="7"/>
  <c r="K101" i="7" s="1"/>
  <c r="J109" i="7"/>
  <c r="K109" i="7" s="1"/>
  <c r="J117" i="7"/>
  <c r="K117" i="7" s="1"/>
  <c r="J125" i="7"/>
  <c r="K125" i="7" s="1"/>
  <c r="J133" i="7"/>
  <c r="K133" i="7" s="1"/>
  <c r="J141" i="7"/>
  <c r="K141" i="7" s="1"/>
  <c r="J149" i="7"/>
  <c r="K149" i="7" s="1"/>
  <c r="J157" i="7"/>
  <c r="K157" i="7" s="1"/>
  <c r="J165" i="7"/>
  <c r="K165" i="7" s="1"/>
  <c r="J173" i="7"/>
  <c r="K173" i="7" s="1"/>
  <c r="J181" i="7"/>
  <c r="K181" i="7" s="1"/>
  <c r="U38" i="8" l="1"/>
  <c r="M6" i="7" a="1"/>
  <c r="M6" i="7" s="1"/>
  <c r="M4" i="7" a="1"/>
  <c r="M4" i="7" s="1"/>
  <c r="U31" i="8" l="1"/>
  <c r="U6" i="8"/>
  <c r="U39" i="8"/>
  <c r="U32" i="8"/>
  <c r="U7" i="8"/>
  <c r="U40" i="8" l="1"/>
  <c r="U33" i="8"/>
  <c r="U8" i="8"/>
  <c r="U41" i="8" l="1"/>
  <c r="U35" i="8"/>
  <c r="U9" i="8"/>
  <c r="U34" i="8" l="1"/>
  <c r="U42" i="8"/>
  <c r="U10" i="8"/>
  <c r="U43" i="8" l="1"/>
  <c r="U48" i="8" s="1"/>
  <c r="R48" i="8"/>
  <c r="U11" i="8"/>
  <c r="U12" i="8" l="1"/>
  <c r="U13" i="8" l="1"/>
  <c r="U14" i="8" l="1"/>
  <c r="U15" i="8" l="1"/>
  <c r="U16" i="8" l="1"/>
  <c r="U17" i="8" l="1"/>
  <c r="U18" i="8" l="1"/>
  <c r="U19" i="8" l="1"/>
  <c r="U20" i="8" l="1"/>
  <c r="U21" i="8" l="1"/>
  <c r="U22" i="8" l="1"/>
  <c r="U23" i="8" l="1"/>
  <c r="U24" i="8" l="1"/>
  <c r="U25" i="8" l="1"/>
  <c r="U26" i="8" l="1"/>
  <c r="U27" i="8" l="1"/>
  <c r="U28" i="8" l="1"/>
  <c r="U29" i="8" l="1"/>
  <c r="U47" i="8" s="1"/>
  <c r="R47" i="8"/>
  <c r="K39" i="5" l="1"/>
  <c r="L39" i="5"/>
  <c r="M39" i="5"/>
  <c r="N39" i="5"/>
  <c r="O39" i="5"/>
  <c r="P39" i="5"/>
  <c r="J39" i="5"/>
  <c r="K38" i="5"/>
  <c r="L38" i="5"/>
  <c r="M38" i="5"/>
  <c r="N38" i="5"/>
  <c r="O38" i="5"/>
  <c r="P38" i="5"/>
  <c r="J38" i="5"/>
  <c r="K24" i="5"/>
  <c r="L24" i="5"/>
  <c r="M24" i="5"/>
  <c r="N24" i="5"/>
  <c r="O24" i="5"/>
  <c r="P24" i="5"/>
  <c r="J24" i="5"/>
  <c r="K23" i="5"/>
  <c r="L23" i="5"/>
  <c r="M23" i="5"/>
  <c r="N23" i="5"/>
  <c r="O23" i="5"/>
  <c r="P23" i="5"/>
  <c r="J23" i="5"/>
  <c r="K9" i="5"/>
  <c r="K10" i="5" s="1"/>
  <c r="L9" i="5"/>
  <c r="L10" i="5" s="1"/>
  <c r="M9" i="5"/>
  <c r="M10" i="5" s="1"/>
  <c r="N9" i="5"/>
  <c r="N10" i="5" s="1"/>
  <c r="O9" i="5"/>
  <c r="O10" i="5" s="1"/>
  <c r="P9" i="5"/>
  <c r="P10" i="5" s="1"/>
  <c r="J9" i="5"/>
  <c r="K8" i="5"/>
  <c r="L8" i="5"/>
  <c r="M8" i="5"/>
  <c r="N8" i="5"/>
  <c r="O8" i="5"/>
  <c r="P8" i="5"/>
  <c r="J8" i="5"/>
  <c r="L25" i="5" l="1"/>
  <c r="L26" i="5" s="1"/>
  <c r="J40" i="5"/>
  <c r="Q39" i="5"/>
  <c r="O40" i="5"/>
  <c r="O41" i="5" s="1"/>
  <c r="P25" i="5"/>
  <c r="P26" i="5" s="1"/>
  <c r="N40" i="5"/>
  <c r="N41" i="5" s="1"/>
  <c r="K25" i="5"/>
  <c r="K26" i="5" s="1"/>
  <c r="P40" i="5"/>
  <c r="P41" i="5" s="1"/>
  <c r="Q24" i="5" a="1"/>
  <c r="Q24" i="5" s="1"/>
  <c r="J25" i="5"/>
  <c r="J26" i="5" s="1"/>
  <c r="Q9" i="5" a="1"/>
  <c r="Q9" i="5" s="1"/>
  <c r="J10" i="5"/>
  <c r="O25" i="5"/>
  <c r="O26" i="5" s="1"/>
  <c r="M40" i="5"/>
  <c r="M41" i="5" s="1"/>
  <c r="N25" i="5"/>
  <c r="N26" i="5" s="1"/>
  <c r="L40" i="5"/>
  <c r="L41" i="5" s="1"/>
  <c r="M25" i="5"/>
  <c r="M26" i="5" s="1"/>
  <c r="K40" i="5"/>
  <c r="K41" i="5" s="1"/>
  <c r="E27" i="2"/>
  <c r="F27" i="2" s="1"/>
  <c r="G27" i="2" s="1"/>
  <c r="H27" i="2" s="1"/>
  <c r="I27" i="2" s="1"/>
  <c r="D27" i="2"/>
  <c r="S24" i="2"/>
  <c r="R24" i="2"/>
  <c r="Q24" i="2"/>
  <c r="P24" i="2"/>
  <c r="O24" i="2"/>
  <c r="N24" i="2"/>
  <c r="M24" i="2"/>
  <c r="S23" i="2"/>
  <c r="R23" i="2"/>
  <c r="Q23" i="2"/>
  <c r="P23" i="2"/>
  <c r="O23" i="2"/>
  <c r="N23" i="2"/>
  <c r="M23" i="2"/>
  <c r="S22" i="2"/>
  <c r="R22" i="2"/>
  <c r="Q22" i="2"/>
  <c r="P22" i="2"/>
  <c r="O22" i="2"/>
  <c r="N22" i="2"/>
  <c r="M22" i="2"/>
  <c r="S21" i="2"/>
  <c r="R21" i="2"/>
  <c r="Q21" i="2"/>
  <c r="P21" i="2"/>
  <c r="O21" i="2"/>
  <c r="N21" i="2"/>
  <c r="M21" i="2"/>
  <c r="D21" i="2"/>
  <c r="E21" i="2" s="1"/>
  <c r="F21" i="2" s="1"/>
  <c r="G21" i="2" s="1"/>
  <c r="H21" i="2" s="1"/>
  <c r="I21" i="2" s="1"/>
  <c r="S20" i="2"/>
  <c r="R20" i="2"/>
  <c r="Q20" i="2"/>
  <c r="P20" i="2"/>
  <c r="O20" i="2"/>
  <c r="N20" i="2"/>
  <c r="M20" i="2"/>
  <c r="N19" i="2"/>
  <c r="O19" i="2" s="1"/>
  <c r="P19" i="2" s="1"/>
  <c r="Q19" i="2" s="1"/>
  <c r="R19" i="2" s="1"/>
  <c r="S19" i="2" s="1"/>
  <c r="S16" i="2"/>
  <c r="R16" i="2"/>
  <c r="Q16" i="2"/>
  <c r="P16" i="2"/>
  <c r="O16" i="2"/>
  <c r="N16" i="2"/>
  <c r="M16" i="2"/>
  <c r="S15" i="2"/>
  <c r="R15" i="2"/>
  <c r="Q15" i="2"/>
  <c r="P15" i="2"/>
  <c r="O15" i="2"/>
  <c r="N15" i="2"/>
  <c r="M15" i="2"/>
  <c r="D15" i="2"/>
  <c r="E15" i="2" s="1"/>
  <c r="F15" i="2" s="1"/>
  <c r="G15" i="2" s="1"/>
  <c r="H15" i="2" s="1"/>
  <c r="I15" i="2" s="1"/>
  <c r="S14" i="2"/>
  <c r="R14" i="2"/>
  <c r="Q14" i="2"/>
  <c r="P14" i="2"/>
  <c r="O14" i="2"/>
  <c r="N14" i="2"/>
  <c r="M14" i="2"/>
  <c r="S13" i="2"/>
  <c r="R13" i="2"/>
  <c r="Q13" i="2"/>
  <c r="P13" i="2"/>
  <c r="O13" i="2"/>
  <c r="N13" i="2"/>
  <c r="M13" i="2"/>
  <c r="S12" i="2"/>
  <c r="R12" i="2"/>
  <c r="Q12" i="2"/>
  <c r="P12" i="2"/>
  <c r="O12" i="2"/>
  <c r="N12" i="2"/>
  <c r="M12" i="2"/>
  <c r="O11" i="2"/>
  <c r="P11" i="2" s="1"/>
  <c r="Q11" i="2" s="1"/>
  <c r="R11" i="2" s="1"/>
  <c r="S11" i="2" s="1"/>
  <c r="N11" i="2"/>
  <c r="D9" i="2"/>
  <c r="E9" i="2" s="1"/>
  <c r="F9" i="2" s="1"/>
  <c r="G9" i="2" s="1"/>
  <c r="H9" i="2" s="1"/>
  <c r="I9" i="2" s="1"/>
  <c r="S8" i="2"/>
  <c r="R8" i="2"/>
  <c r="Q8" i="2"/>
  <c r="P8" i="2"/>
  <c r="O8" i="2"/>
  <c r="N8" i="2"/>
  <c r="M8" i="2"/>
  <c r="S7" i="2"/>
  <c r="R7" i="2"/>
  <c r="Q7" i="2"/>
  <c r="P7" i="2"/>
  <c r="O7" i="2"/>
  <c r="N7" i="2"/>
  <c r="M7" i="2"/>
  <c r="S6" i="2"/>
  <c r="R6" i="2"/>
  <c r="Q6" i="2"/>
  <c r="P6" i="2"/>
  <c r="O6" i="2"/>
  <c r="N6" i="2"/>
  <c r="M6" i="2"/>
  <c r="S5" i="2"/>
  <c r="R5" i="2"/>
  <c r="Q5" i="2"/>
  <c r="P5" i="2"/>
  <c r="O5" i="2"/>
  <c r="N5" i="2"/>
  <c r="M5" i="2"/>
  <c r="S4" i="2"/>
  <c r="R4" i="2"/>
  <c r="Q4" i="2"/>
  <c r="P4" i="2"/>
  <c r="O4" i="2"/>
  <c r="N4" i="2"/>
  <c r="M4" i="2"/>
  <c r="N3" i="2"/>
  <c r="O3" i="2" s="1"/>
  <c r="P3" i="2" s="1"/>
  <c r="Q3" i="2" s="1"/>
  <c r="R3" i="2" s="1"/>
  <c r="S3" i="2" s="1"/>
  <c r="D3" i="2"/>
  <c r="E3" i="2" s="1"/>
  <c r="F3" i="2" s="1"/>
  <c r="G3" i="2" s="1"/>
  <c r="H3" i="2" s="1"/>
  <c r="I3" i="2" s="1"/>
  <c r="Q40" i="5" l="1" a="1"/>
  <c r="Q40" i="5" s="1"/>
  <c r="J44" i="5"/>
  <c r="K44" i="5" s="1"/>
  <c r="J41" i="5"/>
  <c r="Q25" i="5" a="1"/>
  <c r="Q25" i="5" s="1"/>
  <c r="J29" i="5"/>
  <c r="K29" i="5" s="1"/>
  <c r="Q10" i="5" a="1"/>
  <c r="Q10" i="5" s="1"/>
  <c r="J14" i="5"/>
  <c r="J45" i="5" l="1"/>
  <c r="J46" i="5" s="1"/>
  <c r="J30" i="5"/>
  <c r="J31" i="5" s="1"/>
  <c r="J43" i="5"/>
  <c r="L44" i="5"/>
  <c r="L29" i="5"/>
  <c r="K14" i="5"/>
  <c r="J15" i="5"/>
  <c r="J16" i="5" s="1"/>
  <c r="K45" i="5" l="1"/>
  <c r="K46" i="5" s="1"/>
  <c r="K92" i="5" s="1"/>
  <c r="J28" i="5"/>
  <c r="K30" i="5"/>
  <c r="K31" i="5" s="1"/>
  <c r="J11" i="5"/>
  <c r="M44" i="5"/>
  <c r="L45" i="5"/>
  <c r="L46" i="5" s="1"/>
  <c r="K43" i="5"/>
  <c r="J13" i="5"/>
  <c r="K28" i="5"/>
  <c r="M29" i="5"/>
  <c r="L14" i="5"/>
  <c r="K15" i="5"/>
  <c r="K13" i="5" s="1"/>
  <c r="L92" i="5" l="1"/>
  <c r="K85" i="5"/>
  <c r="L30" i="5"/>
  <c r="L31" i="5" s="1"/>
  <c r="M14" i="5"/>
  <c r="N44" i="5"/>
  <c r="M45" i="5"/>
  <c r="M46" i="5" s="1"/>
  <c r="L43" i="5"/>
  <c r="N29" i="5"/>
  <c r="L15" i="5"/>
  <c r="L13" i="5" s="1"/>
  <c r="K16" i="5"/>
  <c r="M92" i="5" l="1"/>
  <c r="L85" i="5"/>
  <c r="M30" i="5"/>
  <c r="M31" i="5" s="1"/>
  <c r="L28" i="5"/>
  <c r="K78" i="5"/>
  <c r="K112" i="5"/>
  <c r="K11" i="5"/>
  <c r="M43" i="5"/>
  <c r="O44" i="5"/>
  <c r="N45" i="5"/>
  <c r="N46" i="5" s="1"/>
  <c r="N14" i="5"/>
  <c r="O29" i="5"/>
  <c r="M15" i="5"/>
  <c r="M13" i="5" s="1"/>
  <c r="L16" i="5"/>
  <c r="L11" i="5" s="1"/>
  <c r="M85" i="5" l="1"/>
  <c r="M28" i="5"/>
  <c r="N30" i="5"/>
  <c r="N31" i="5" s="1"/>
  <c r="L112" i="5"/>
  <c r="L78" i="5"/>
  <c r="N28" i="5"/>
  <c r="O14" i="5"/>
  <c r="O45" i="5"/>
  <c r="O46" i="5" s="1"/>
  <c r="I94" i="5" s="1" a="1"/>
  <c r="I94" i="5" s="1"/>
  <c r="P44" i="5"/>
  <c r="N43" i="5"/>
  <c r="P29" i="5"/>
  <c r="N15" i="5"/>
  <c r="N13" i="5" s="1"/>
  <c r="M16" i="5"/>
  <c r="I96" i="5" l="1"/>
  <c r="S92" i="5"/>
  <c r="N92" i="5"/>
  <c r="R92" i="5" s="1"/>
  <c r="M78" i="5"/>
  <c r="O30" i="5"/>
  <c r="O31" i="5" s="1"/>
  <c r="I87" i="5" s="1" a="1"/>
  <c r="I87" i="5" s="1"/>
  <c r="M11" i="5"/>
  <c r="M112" i="5"/>
  <c r="O43" i="5"/>
  <c r="P14" i="5"/>
  <c r="P45" i="5"/>
  <c r="P46" i="5" s="1"/>
  <c r="Q46" i="5" s="1" a="1"/>
  <c r="Q46" i="5" s="1"/>
  <c r="O15" i="5"/>
  <c r="O13" i="5" s="1"/>
  <c r="N16" i="5"/>
  <c r="N11" i="5" s="1"/>
  <c r="N85" i="5" l="1"/>
  <c r="R85" i="5" s="1"/>
  <c r="S85" i="5"/>
  <c r="P30" i="5"/>
  <c r="P31" i="5" s="1"/>
  <c r="Q31" i="5" s="1" a="1"/>
  <c r="Q31" i="5" s="1"/>
  <c r="O28" i="5"/>
  <c r="N112" i="5"/>
  <c r="P28" i="5"/>
  <c r="P43" i="5"/>
  <c r="P15" i="5"/>
  <c r="P16" i="5" s="1"/>
  <c r="P11" i="5" s="1"/>
  <c r="O16" i="5"/>
  <c r="O11" i="5" l="1"/>
  <c r="I114" i="5" a="1"/>
  <c r="I114" i="5" s="1"/>
  <c r="I80" i="5" a="1"/>
  <c r="I80" i="5" s="1"/>
  <c r="N78" i="5"/>
  <c r="R78" i="5" s="1"/>
  <c r="O112" i="5"/>
  <c r="Q16" i="5" a="1"/>
  <c r="Q16" i="5" s="1"/>
  <c r="P13" i="5"/>
  <c r="S112" i="5" l="1"/>
  <c r="I116" i="5"/>
  <c r="P112" i="5"/>
  <c r="R112" i="5"/>
  <c r="I82" i="5"/>
  <c r="S7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<sst xmlns="http://schemas.openxmlformats.org/spreadsheetml/2006/main" count="196" uniqueCount="83">
  <si>
    <t>Base case (consensus)</t>
  </si>
  <si>
    <t>Real GDP</t>
  </si>
  <si>
    <t>High Growth</t>
  </si>
  <si>
    <t>Low Growth</t>
  </si>
  <si>
    <t>Inflation</t>
  </si>
  <si>
    <t>10 Yr Yield</t>
  </si>
  <si>
    <t>Base Case</t>
  </si>
  <si>
    <t>5 Yr Yield</t>
  </si>
  <si>
    <t>5 BBB- Yield</t>
  </si>
  <si>
    <t>New Supply (msf)</t>
  </si>
  <si>
    <t>Net Absorption (msf)</t>
  </si>
  <si>
    <t>Occupancy (%)</t>
  </si>
  <si>
    <t>Real GDP Growth (%)</t>
  </si>
  <si>
    <t>—</t>
  </si>
  <si>
    <t>2025E</t>
  </si>
  <si>
    <t>2026E</t>
  </si>
  <si>
    <t>2027E</t>
  </si>
  <si>
    <t>2028E</t>
  </si>
  <si>
    <t>2029E</t>
  </si>
  <si>
    <t>2030E</t>
  </si>
  <si>
    <t>2031E</t>
  </si>
  <si>
    <t>Industrial</t>
  </si>
  <si>
    <t>Inflation Rate (%)</t>
  </si>
  <si>
    <t>RevPAF Growth (%)</t>
  </si>
  <si>
    <t>Occupancy Change (%)</t>
  </si>
  <si>
    <t>Implied Rent Growth (%)</t>
  </si>
  <si>
    <t xml:space="preserve">Historical Returns </t>
  </si>
  <si>
    <t>(from GreenStreet)</t>
  </si>
  <si>
    <t>Occ Bounds</t>
  </si>
  <si>
    <t>Rent inflation multiplier</t>
  </si>
  <si>
    <t>NOI growth forecast</t>
  </si>
  <si>
    <t>Cap rate data comes from NCREIF</t>
  </si>
  <si>
    <t>Numbers assumed</t>
  </si>
  <si>
    <t>Avg since 2000</t>
  </si>
  <si>
    <t>Avg since 2010</t>
  </si>
  <si>
    <t>Avg since 2018</t>
  </si>
  <si>
    <t>Retail</t>
  </si>
  <si>
    <t>Office</t>
  </si>
  <si>
    <t>Apartment</t>
  </si>
  <si>
    <t>Avg Annual Inflation</t>
  </si>
  <si>
    <t>10 YR T yield</t>
  </si>
  <si>
    <t>Year</t>
  </si>
  <si>
    <t>Spread = Cap Rate + Infl - 10 Yr</t>
  </si>
  <si>
    <t>Property Type:</t>
  </si>
  <si>
    <t>Autocorrelation Coefficient:</t>
  </si>
  <si>
    <t>Observed Volatility</t>
  </si>
  <si>
    <t>Demsoothed Volatility</t>
  </si>
  <si>
    <t>Observed Returns</t>
  </si>
  <si>
    <t>Desmoothed Returns</t>
  </si>
  <si>
    <t>INC</t>
  </si>
  <si>
    <t>APP</t>
  </si>
  <si>
    <t>TGRS</t>
  </si>
  <si>
    <t>Rolling 5 YR</t>
  </si>
  <si>
    <t>10 YR T</t>
  </si>
  <si>
    <t>Real Ret</t>
  </si>
  <si>
    <t>RevPaF</t>
  </si>
  <si>
    <t>Rolling Annual Ret</t>
  </si>
  <si>
    <t>Annual Return</t>
  </si>
  <si>
    <t>GreenStreet</t>
  </si>
  <si>
    <t>Industrial from 2013 till 2019</t>
  </si>
  <si>
    <t>Total Return</t>
  </si>
  <si>
    <t>Rent growth annualized</t>
  </si>
  <si>
    <t>NCREIF</t>
  </si>
  <si>
    <t>Avg cap rate</t>
  </si>
  <si>
    <t xml:space="preserve">Cap compression </t>
  </si>
  <si>
    <t>5.1 to 4.3</t>
  </si>
  <si>
    <t xml:space="preserve">Value Add activities in core </t>
  </si>
  <si>
    <t>Core pre-value add activities</t>
  </si>
  <si>
    <t>Market Rent growth forecast</t>
  </si>
  <si>
    <t>Market rent index</t>
  </si>
  <si>
    <t>InPlace rent index</t>
  </si>
  <si>
    <t>Lease lengths</t>
  </si>
  <si>
    <t>InPlace rent growth</t>
  </si>
  <si>
    <t>Leasing spread</t>
  </si>
  <si>
    <t>Min</t>
  </si>
  <si>
    <t>Max</t>
  </si>
  <si>
    <t>Cap Rate</t>
  </si>
  <si>
    <t>5 - Year Returns</t>
  </si>
  <si>
    <t>Initial yield</t>
  </si>
  <si>
    <t>Rent Growth</t>
  </si>
  <si>
    <t>Cap compression</t>
  </si>
  <si>
    <t>Low Case</t>
  </si>
  <si>
    <t>High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</si>
</sst>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0"/>
    <numFmt numFmtId="166" formatCode="_(* #,##0_);_(* \(#,##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b/>
      <i/>
      <sz val="11"/>
      <name val="Aptos Narrow"/>
      <family val="2"/>
      <scheme val="minor"/>
    </font>
    <font>
      <u/>
      <sz val="11"/>
      <color theme="0"/>
      <name val="Aptos Narrow"/>
      <family val="2"/>
      <scheme val="minor"/>
    </font>
    <font>
      <sz val="9"/>
      <color theme="1"/>
      <name val="Arial"/>
      <family val="2"/>
    </font>
    <font>
      <sz val="11"/>
      <color theme="3" tint="0.499984740745262"/>
      <name val="Aptos Narrow"/>
      <family val="2"/>
      <scheme val="minor"/>
    </font>
    <font>
      <b/>
      <i/>
      <sz val="9"/>
      <color theme="1"/>
      <name val="Aptos Narrow"/>
      <family val="2"/>
      <scheme val="minor"/>
    </font>
    <font>
      <i/>
      <sz val="11"/>
      <color theme="3" tint="0.499984740745262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b/>
      <i/>
      <sz val="9"/>
      <color theme="9" tint="-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1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164" fontId="4" fillId="0" borderId="0" xfId="1" applyNumberFormat="1" applyFont="1"/>
    <xf numFmtId="164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64" fontId="0" fillId="0" borderId="0" xfId="1" applyNumberFormat="1" applyFont="1" applyAlignment="1">
      <alignment vertical="center" wrapText="1"/>
    </xf>
    <xf numFmtId="10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3"/>
    <xf numFmtId="164" fontId="0" fillId="0" borderId="0" xfId="4" applyNumberFormat="1" applyFont="1"/>
    <xf numFmtId="164" fontId="7" fillId="0" borderId="0" xfId="3" applyNumberFormat="1"/>
    <xf numFmtId="10" fontId="8" fillId="0" borderId="0" xfId="3" applyNumberFormat="1" applyFont="1" applyAlignment="1">
      <alignment horizontal="right" vertical="center" wrapText="1"/>
    </xf>
    <xf numFmtId="10" fontId="7" fillId="0" borderId="0" xfId="3" applyNumberFormat="1"/>
    <xf numFmtId="10" fontId="7" fillId="0" borderId="0" xfId="3" applyNumberFormat="1" applyAlignment="1">
      <alignment horizontal="right" vertical="center" wrapText="1"/>
    </xf>
    <xf numFmtId="10" fontId="7" fillId="0" borderId="0" xfId="3" applyNumberFormat="1" applyAlignment="1">
      <alignment vertical="center" wrapText="1"/>
    </xf>
    <xf numFmtId="164" fontId="9" fillId="0" borderId="0" xfId="3" applyNumberFormat="1" applyFont="1"/>
    <xf numFmtId="0" fontId="8" fillId="0" borderId="0" xfId="3" applyFont="1" applyAlignment="1">
      <alignment horizontal="right" vertical="center" wrapText="1"/>
    </xf>
    <xf numFmtId="164" fontId="10" fillId="0" borderId="0" xfId="3" applyNumberFormat="1" applyFont="1"/>
    <xf numFmtId="0" fontId="6" fillId="2" borderId="0" xfId="0" applyFont="1" applyFill="1" applyAlignment="1">
      <alignment horizontal="center"/>
    </xf>
    <xf numFmtId="165" fontId="6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10" fontId="1" fillId="0" borderId="0" xfId="5" applyNumberFormat="1"/>
    <xf numFmtId="0" fontId="0" fillId="0" borderId="0" xfId="0" applyAlignment="1">
      <alignment horizontal="right"/>
    </xf>
    <xf numFmtId="10" fontId="0" fillId="0" borderId="6" xfId="5" applyNumberFormat="1" applyFont="1" applyBorder="1" applyAlignment="1">
      <alignment horizontal="center"/>
    </xf>
    <xf numFmtId="10" fontId="0" fillId="0" borderId="0" xfId="5" applyNumberFormat="1" applyFont="1" applyAlignment="1">
      <alignment horizontal="center"/>
    </xf>
    <xf numFmtId="10" fontId="0" fillId="0" borderId="7" xfId="5" applyNumberFormat="1" applyFont="1" applyBorder="1" applyAlignment="1">
      <alignment horizontal="center"/>
    </xf>
    <xf numFmtId="10" fontId="0" fillId="0" borderId="8" xfId="5" applyNumberFormat="1" applyFont="1" applyBorder="1" applyAlignment="1">
      <alignment horizontal="center"/>
    </xf>
    <xf numFmtId="10" fontId="0" fillId="0" borderId="9" xfId="5" applyNumberFormat="1" applyFont="1" applyBorder="1" applyAlignment="1">
      <alignment horizontal="center"/>
    </xf>
    <xf numFmtId="10" fontId="0" fillId="0" borderId="4" xfId="5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9" fontId="12" fillId="0" borderId="0" xfId="6" applyFont="1" applyAlignment="1">
      <alignment vertical="center"/>
    </xf>
    <xf numFmtId="166" fontId="0" fillId="0" borderId="0" xfId="2" applyNumberFormat="1" applyFont="1" applyAlignment="1">
      <alignment vertical="center" wrapText="1"/>
    </xf>
    <xf numFmtId="166" fontId="13" fillId="0" borderId="0" xfId="2" applyNumberFormat="1" applyFont="1" applyAlignment="1">
      <alignment vertical="center" wrapText="1"/>
    </xf>
    <xf numFmtId="9" fontId="6" fillId="0" borderId="0" xfId="0" applyNumberFormat="1" applyFont="1" applyAlignment="1">
      <alignment vertical="center" wrapText="1"/>
    </xf>
    <xf numFmtId="164" fontId="14" fillId="0" borderId="0" xfId="0" applyNumberFormat="1" applyFont="1"/>
    <xf numFmtId="164" fontId="2" fillId="0" borderId="0" xfId="1" applyNumberFormat="1" applyFont="1" applyAlignment="1">
      <alignment vertical="center" wrapText="1"/>
    </xf>
    <xf numFmtId="164" fontId="13" fillId="0" borderId="0" xfId="1" applyNumberFormat="1" applyFont="1" applyAlignment="1">
      <alignment vertical="center" wrapText="1"/>
    </xf>
    <xf numFmtId="0" fontId="15" fillId="0" borderId="0" xfId="0" applyFont="1" applyAlignment="1">
      <alignment vertical="center" wrapText="1"/>
    </xf>
    <xf numFmtId="43" fontId="0" fillId="0" borderId="0" xfId="2" applyFont="1"/>
    <xf numFmtId="14" fontId="0" fillId="0" borderId="0" xfId="0" applyNumberFormat="1"/>
    <xf numFmtId="166" fontId="0" fillId="0" borderId="0" xfId="2" applyNumberFormat="1" applyFont="1"/>
    <xf numFmtId="43" fontId="0" fillId="0" borderId="0" xfId="0" applyNumberFormat="1"/>
    <xf numFmtId="0" fontId="3" fillId="0" borderId="0" xfId="0" applyFont="1" applyAlignment="1">
      <alignment vertical="center" wrapText="1"/>
    </xf>
    <xf numFmtId="10" fontId="16" fillId="0" borderId="0" xfId="0" applyNumberFormat="1" applyFont="1" applyAlignment="1">
      <alignment vertical="center" wrapText="1"/>
    </xf>
    <xf numFmtId="164" fontId="16" fillId="0" borderId="0" xfId="1" applyNumberFormat="1" applyFont="1" applyAlignment="1">
      <alignment vertical="center" wrapText="1"/>
    </xf>
    <xf numFmtId="164" fontId="17" fillId="0" borderId="0" xfId="0" applyNumberFormat="1" applyFont="1"/>
    <xf numFmtId="0" fontId="16" fillId="0" borderId="0" xfId="0" applyFont="1"/>
    <xf numFmtId="164" fontId="16" fillId="0" borderId="0" xfId="0" applyNumberFormat="1" applyFont="1"/>
    <xf numFmtId="164" fontId="16" fillId="0" borderId="0" xfId="1" applyNumberFormat="1" applyFont="1"/>
    <xf numFmtId="166" fontId="16" fillId="0" borderId="0" xfId="2" applyNumberFormat="1" applyFont="1" applyAlignment="1">
      <alignment vertical="center" wrapText="1"/>
    </xf>
    <xf numFmtId="0" fontId="5" fillId="3" borderId="1" xfId="0" applyFont="1" applyFill="1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6" fillId="2" borderId="0" xfId="0" applyFont="1" applyFill="1" applyAlignment="1">
      <alignment horizontal="right"/>
    </xf>
    <xf numFmtId="0" fontId="0" fillId="0" borderId="0" xfId="0"/>
    <xf numFmtId="0" fontId="6" fillId="2" borderId="0" xfId="0" applyFont="1" applyFill="1"/>
    <xf numFmtId="0" fontId="11" fillId="3" borderId="1" xfId="0" applyFont="1" applyFill="1" applyBorder="1" applyAlignment="1">
      <alignment horizontal="center"/>
    </xf>
    <xf numFmtId="10" fontId="1" fillId="4" borderId="3" xfId="5" applyNumberFormat="1" applyFill="1" applyBorder="1" applyAlignment="1">
      <alignment horizontal="center"/>
    </xf>
    <xf numFmtId="0" fontId="0" fillId="0" borderId="4" xfId="0" applyBorder="1"/>
  </cellXfs>
  <cellStyles count="7">
    <cellStyle name="Comma" xfId="2" builtinId="3"/>
    <cellStyle name="Normal" xfId="0" builtinId="0"/>
    <cellStyle name="Normal 2" xfId="3" xr:uid="{BFE7D653-B123-4666-B3EA-9C35FFD8FFF1}"/>
    <cellStyle name="Percent" xfId="1" builtinId="5"/>
    <cellStyle name="Percent 11" xfId="6" xr:uid="{AB0DFA50-27E9-4DE0-87DB-EEC79DA0D3FF}"/>
    <cellStyle name="Percent 2" xfId="4" xr:uid="{78D23C70-3C14-4CEF-AFD2-FEAF8A6FA0B0}"/>
    <cellStyle name="Percent 3" xfId="5" xr:uid="{02C7A0C6-C02A-40C0-8EAC-87FF752734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Ind!$B$10</c:f>
          <c:strCache>
            <c:ptCount val="1"/>
            <c:pt idx="0">
              <c:v>Market Rent growth forecast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Ind!$B$4</c:f>
              <c:strCache>
                <c:ptCount val="1"/>
                <c:pt idx="0">
                  <c:v>Base Case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Ind!$J$4:$P$4</c:f>
              <c:strCache>
                <c:ptCount val="7"/>
                <c:pt idx="0">
                  <c:v>2025E</c:v>
                </c:pt>
                <c:pt idx="1">
                  <c:v>2026E</c:v>
                </c:pt>
                <c:pt idx="2">
                  <c:v>2027E</c:v>
                </c:pt>
                <c:pt idx="3">
                  <c:v>2028E</c:v>
                </c:pt>
                <c:pt idx="4">
                  <c:v>2029E</c:v>
                </c:pt>
                <c:pt idx="5">
                  <c:v>2030E</c:v>
                </c:pt>
                <c:pt idx="6">
                  <c:v>2031E</c:v>
                </c:pt>
              </c:strCache>
            </c:strRef>
          </c:cat>
          <c:val>
            <c:numRef>
              <c:f>Ind!$J$10:$P$10</c:f>
              <c:numCache>
                <c:formatCode>0.0%</c:formatCode>
                <c:ptCount val="7"/>
                <c:pt idx="0">
                  <c:v>2.3E-2</c:v>
                </c:pt>
                <c:pt idx="1">
                  <c:v>2.1000000000000001E-2</c:v>
                </c:pt>
                <c:pt idx="2">
                  <c:v>0.03</c:v>
                </c:pt>
                <c:pt idx="3">
                  <c:v>0.03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84-4AD4-95D9-3C50A10B0F7F}"/>
            </c:ext>
          </c:extLst>
        </c:ser>
        <c:ser>
          <c:idx val="1"/>
          <c:order val="1"/>
          <c:tx>
            <c:strRef>
              <c:f>Ind!$B$19</c:f>
              <c:strCache>
                <c:ptCount val="1"/>
                <c:pt idx="0">
                  <c:v>Low Growth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Ind!$J$4:$P$4</c:f>
              <c:strCache>
                <c:ptCount val="7"/>
                <c:pt idx="0">
                  <c:v>2025E</c:v>
                </c:pt>
                <c:pt idx="1">
                  <c:v>2026E</c:v>
                </c:pt>
                <c:pt idx="2">
                  <c:v>2027E</c:v>
                </c:pt>
                <c:pt idx="3">
                  <c:v>2028E</c:v>
                </c:pt>
                <c:pt idx="4">
                  <c:v>2029E</c:v>
                </c:pt>
                <c:pt idx="5">
                  <c:v>2030E</c:v>
                </c:pt>
                <c:pt idx="6">
                  <c:v>2031E</c:v>
                </c:pt>
              </c:strCache>
            </c:strRef>
          </c:cat>
          <c:val>
            <c:numRef>
              <c:f>Ind!$J$25:$P$25</c:f>
              <c:numCache>
                <c:formatCode>0.0%</c:formatCode>
                <c:ptCount val="7"/>
                <c:pt idx="0">
                  <c:v>1.7999999999999999E-2</c:v>
                </c:pt>
                <c:pt idx="1">
                  <c:v>2.4E-2</c:v>
                </c:pt>
                <c:pt idx="2">
                  <c:v>1.7000000000000001E-2</c:v>
                </c:pt>
                <c:pt idx="3">
                  <c:v>-8.0000000000000002E-3</c:v>
                </c:pt>
                <c:pt idx="4">
                  <c:v>-2.7199999999999998E-2</c:v>
                </c:pt>
                <c:pt idx="5">
                  <c:v>-2.8900000000000002E-2</c:v>
                </c:pt>
                <c:pt idx="6">
                  <c:v>-8.9999999999999993E-3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84-4AD4-95D9-3C50A10B0F7F}"/>
            </c:ext>
          </c:extLst>
        </c:ser>
        <c:ser>
          <c:idx val="2"/>
          <c:order val="2"/>
          <c:tx>
            <c:strRef>
              <c:f>Ind!$B$34</c:f>
              <c:strCache>
                <c:ptCount val="1"/>
                <c:pt idx="0">
                  <c:v>High Growth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Ind!$J$40:$P$40</c:f>
              <c:numCache>
                <c:formatCode>0.0%</c:formatCode>
                <c:ptCount val="7"/>
                <c:pt idx="0">
                  <c:v>2.5999999999999999E-2</c:v>
                </c:pt>
                <c:pt idx="1">
                  <c:v>4.2000000000000003E-2</c:v>
                </c:pt>
                <c:pt idx="2">
                  <c:v>4.3500000000000004E-2</c:v>
                </c:pt>
                <c:pt idx="3">
                  <c:v>4.0500000000000001E-2</c:v>
                </c:pt>
                <c:pt idx="4">
                  <c:v>3.9E-2</c:v>
                </c:pt>
                <c:pt idx="5">
                  <c:v>3.7500000000000006E-2</c:v>
                </c:pt>
                <c:pt idx="6">
                  <c:v>3.7500000000000006E-2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84-4AD4-95D9-3C50A10B0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0939247"/>
        <c:axId val="1170925327"/>
      </c:lineChart>
      <c:catAx>
        <c:axId val="117093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925327"/>
        <c:crosses val="autoZero"/>
        <c:auto val="1"/>
        <c:lblAlgn val="ctr"/>
        <c:lblOffset val="100"/>
        <c:noMultiLvlLbl val="0"/>
      </c:catAx>
      <c:valAx>
        <c:axId val="117092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93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Industrial 5 YR BASE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Industrial 5 YR BASE</a:t>
          </a:r>
        </a:p>
      </cx:txPr>
    </cx:title>
    <cx:plotArea>
      <cx:plotAreaRegion>
        <cx:series layoutId="waterfall" uniqueId="{162B0B18-170A-4B10-A7C4-D4F7627B3E66}">
          <cx:dataLabels>
            <cx:visibility seriesName="0" categoryName="0" value="1"/>
          </cx:dataLabels>
          <cx:dataId val="0"/>
          <cx:layoutPr>
            <cx:subtotals>
              <cx:idx val="3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219075</xdr:colOff>
      <xdr:row>19</xdr:row>
      <xdr:rowOff>109536</xdr:rowOff>
    </xdr:from>
    <xdr:to>
      <xdr:col>26</xdr:col>
      <xdr:colOff>409575</xdr:colOff>
      <xdr:row>39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A9613A-3AC3-DDE9-7D8B-154DD6DDC6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476250</xdr:colOff>
      <xdr:row>59</xdr:row>
      <xdr:rowOff>157162</xdr:rowOff>
    </xdr:from>
    <xdr:to>
      <xdr:col>24</xdr:col>
      <xdr:colOff>561975</xdr:colOff>
      <xdr:row>74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B39161-1182-8C6F-BACA-CCD8583E76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82600" y="113966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B58C-6B5A-4B60-A25A-BEBA551F9630}">
  <dimension ref="B2:S38"/>
  <sheetViews>
    <sheetView tabSelected="1" zoomScale="110" zoomScaleNormal="110" workbookViewId="0"/>
  </sheetViews>
  <sheetFormatPr defaultRowHeight="15" x14ac:dyDescent="0.25"/>
  <cols>
    <col min="1" max="1" width="9.140625" customWidth="1"/>
    <col min="2" max="2" width="21.85546875" customWidth="1"/>
    <col min="12" max="12" width="21.85546875" customWidth="1"/>
  </cols>
  <sheetData>
    <row r="2" spans="2:19" x14ac:dyDescent="0.25">
      <c r="B2" s="2" t="s">
        <v>1</v>
      </c>
      <c r="L2" s="3" t="s">
        <v>3</v>
      </c>
    </row>
    <row r="3" spans="2:19" x14ac:dyDescent="0.25">
      <c r="C3" s="2">
        <v>2025</v>
      </c>
      <c r="D3" s="2">
        <f>+C3+1</f>
        <v>2026</v>
      </c>
      <c r="E3" s="2">
        <f t="shared" ref="E3:I3" si="0">+D3+1</f>
        <v>2027</v>
      </c>
      <c r="F3" s="2">
        <f t="shared" si="0"/>
        <v>2028</v>
      </c>
      <c r="G3" s="2">
        <f t="shared" si="0"/>
        <v>2029</v>
      </c>
      <c r="H3" s="2">
        <f t="shared" si="0"/>
        <v>2030</v>
      </c>
      <c r="I3" s="2">
        <f t="shared" si="0"/>
        <v>2031</v>
      </c>
      <c r="M3" s="2">
        <v>2025</v>
      </c>
      <c r="N3" s="2">
        <f>+M3+1</f>
        <v>2026</v>
      </c>
      <c r="O3" s="2">
        <f t="shared" ref="O3:S3" si="1">+N3+1</f>
        <v>2027</v>
      </c>
      <c r="P3" s="2">
        <f t="shared" si="1"/>
        <v>2028</v>
      </c>
      <c r="Q3" s="2">
        <f t="shared" si="1"/>
        <v>2029</v>
      </c>
      <c r="R3" s="2">
        <f t="shared" si="1"/>
        <v>2030</v>
      </c>
      <c r="S3" s="2">
        <f t="shared" si="1"/>
        <v>2031</v>
      </c>
    </row>
    <row r="4" spans="2:19" x14ac:dyDescent="0.25">
      <c r="B4" s="2" t="s">
        <v>3</v>
      </c>
      <c r="C4" s="4">
        <v>1.2E-2</v>
      </c>
      <c r="D4" s="4">
        <v>-0.01</v>
      </c>
      <c r="E4" s="4">
        <v>5.0000000000000001E-3</v>
      </c>
      <c r="F4" s="4">
        <v>1.2E-2</v>
      </c>
      <c r="G4" s="4">
        <v>1.2999999999999999E-2</v>
      </c>
      <c r="H4" s="4">
        <v>1.4999999999999999E-2</v>
      </c>
      <c r="I4" s="4">
        <v>1.4999999999999999E-2</v>
      </c>
      <c r="L4" s="2" t="s">
        <v>1</v>
      </c>
      <c r="M4" s="1">
        <f t="shared" ref="M4:S4" si="2">+C4</f>
        <v>1.2E-2</v>
      </c>
      <c r="N4" s="1">
        <f t="shared" si="2"/>
        <v>-0.01</v>
      </c>
      <c r="O4" s="1">
        <f t="shared" si="2"/>
        <v>5.0000000000000001E-3</v>
      </c>
      <c r="P4" s="1">
        <f t="shared" si="2"/>
        <v>1.2E-2</v>
      </c>
      <c r="Q4" s="1">
        <f t="shared" si="2"/>
        <v>1.2999999999999999E-2</v>
      </c>
      <c r="R4" s="1">
        <f t="shared" si="2"/>
        <v>1.4999999999999999E-2</v>
      </c>
      <c r="S4" s="1">
        <f t="shared" si="2"/>
        <v>1.4999999999999999E-2</v>
      </c>
    </row>
    <row r="5" spans="2:19" x14ac:dyDescent="0.25">
      <c r="B5" s="2" t="s">
        <v>0</v>
      </c>
      <c r="C5" s="4">
        <v>1.4999999999999999E-2</v>
      </c>
      <c r="D5" s="4">
        <v>1.7999999999999999E-2</v>
      </c>
      <c r="E5" s="4">
        <v>2.3E-2</v>
      </c>
      <c r="F5" s="4">
        <v>2.1999999999999999E-2</v>
      </c>
      <c r="G5" s="4">
        <v>2.1000000000000001E-2</v>
      </c>
      <c r="H5" s="4">
        <v>0.02</v>
      </c>
      <c r="I5" s="4">
        <v>0.02</v>
      </c>
      <c r="L5" s="2" t="s">
        <v>4</v>
      </c>
      <c r="M5" s="1">
        <f t="shared" ref="M5:S5" si="3">+C10</f>
        <v>1.7999999999999999E-2</v>
      </c>
      <c r="N5" s="1">
        <f t="shared" si="3"/>
        <v>1.6E-2</v>
      </c>
      <c r="O5" s="1">
        <f t="shared" si="3"/>
        <v>1.7000000000000001E-2</v>
      </c>
      <c r="P5" s="1">
        <f t="shared" si="3"/>
        <v>1.6E-2</v>
      </c>
      <c r="Q5" s="1">
        <f t="shared" si="3"/>
        <v>1.6E-2</v>
      </c>
      <c r="R5" s="1">
        <f t="shared" si="3"/>
        <v>1.7000000000000001E-2</v>
      </c>
      <c r="S5" s="1">
        <f t="shared" si="3"/>
        <v>1.7999999999999999E-2</v>
      </c>
    </row>
    <row r="6" spans="2:19" x14ac:dyDescent="0.25">
      <c r="B6" s="2" t="s">
        <v>2</v>
      </c>
      <c r="C6" s="4">
        <v>0.02</v>
      </c>
      <c r="D6" s="4">
        <v>2.8000000000000001E-2</v>
      </c>
      <c r="E6" s="4">
        <v>3.2000000000000001E-2</v>
      </c>
      <c r="F6" s="4">
        <v>3.5000000000000003E-2</v>
      </c>
      <c r="G6" s="4">
        <v>3.4000000000000002E-2</v>
      </c>
      <c r="H6" s="4">
        <v>3.3000000000000002E-2</v>
      </c>
      <c r="I6" s="4">
        <v>3.2000000000000001E-2</v>
      </c>
      <c r="L6" s="2" t="s">
        <v>5</v>
      </c>
      <c r="M6" s="1">
        <f t="shared" ref="M6:S6" si="4">+C16</f>
        <v>0.03</v>
      </c>
      <c r="N6" s="1">
        <f t="shared" si="4"/>
        <v>2.7E-2</v>
      </c>
      <c r="O6" s="1">
        <f t="shared" si="4"/>
        <v>2.5999999999999999E-2</v>
      </c>
      <c r="P6" s="1">
        <f t="shared" si="4"/>
        <v>2.7E-2</v>
      </c>
      <c r="Q6" s="1">
        <f t="shared" si="4"/>
        <v>2.9000000000000001E-2</v>
      </c>
      <c r="R6" s="1">
        <f t="shared" si="4"/>
        <v>0.03</v>
      </c>
      <c r="S6" s="1">
        <f t="shared" si="4"/>
        <v>3.1E-2</v>
      </c>
    </row>
    <row r="7" spans="2:19" x14ac:dyDescent="0.25">
      <c r="L7" s="2" t="s">
        <v>7</v>
      </c>
      <c r="M7" s="5">
        <f>+C22</f>
        <v>2.5999999999999999E-2</v>
      </c>
      <c r="N7" s="5">
        <f t="shared" ref="N7:S7" si="5">+D22</f>
        <v>2.4E-2</v>
      </c>
      <c r="O7" s="5">
        <f t="shared" si="5"/>
        <v>2.5000000000000001E-2</v>
      </c>
      <c r="P7" s="5">
        <f t="shared" si="5"/>
        <v>2.5999999999999999E-2</v>
      </c>
      <c r="Q7" s="5">
        <f t="shared" si="5"/>
        <v>2.7E-2</v>
      </c>
      <c r="R7" s="5">
        <f t="shared" si="5"/>
        <v>2.8000000000000001E-2</v>
      </c>
      <c r="S7" s="5">
        <f t="shared" si="5"/>
        <v>2.9000000000000001E-2</v>
      </c>
    </row>
    <row r="8" spans="2:19" x14ac:dyDescent="0.25">
      <c r="B8" s="2" t="s">
        <v>4</v>
      </c>
      <c r="L8" s="2" t="s">
        <v>8</v>
      </c>
      <c r="M8" s="5">
        <f>+C28</f>
        <v>5.6000000000000001E-2</v>
      </c>
      <c r="N8" s="5">
        <f t="shared" ref="N8:S8" si="6">+D28</f>
        <v>5.3999999999999999E-2</v>
      </c>
      <c r="O8" s="5">
        <f t="shared" si="6"/>
        <v>5.5E-2</v>
      </c>
      <c r="P8" s="5">
        <f t="shared" si="6"/>
        <v>5.6000000000000001E-2</v>
      </c>
      <c r="Q8" s="5">
        <f t="shared" si="6"/>
        <v>5.7000000000000002E-2</v>
      </c>
      <c r="R8" s="5">
        <f t="shared" si="6"/>
        <v>5.8000000000000003E-2</v>
      </c>
      <c r="S8" s="5">
        <f t="shared" si="6"/>
        <v>5.8999999999999997E-2</v>
      </c>
    </row>
    <row r="9" spans="2:19" x14ac:dyDescent="0.25">
      <c r="C9" s="2">
        <v>2025</v>
      </c>
      <c r="D9" s="2">
        <f>+C9+1</f>
        <v>2026</v>
      </c>
      <c r="E9" s="2">
        <f t="shared" ref="E9:I9" si="7">+D9+1</f>
        <v>2027</v>
      </c>
      <c r="F9" s="2">
        <f t="shared" si="7"/>
        <v>2028</v>
      </c>
      <c r="G9" s="2">
        <f t="shared" si="7"/>
        <v>2029</v>
      </c>
      <c r="H9" s="2">
        <f t="shared" si="7"/>
        <v>2030</v>
      </c>
      <c r="I9" s="2">
        <f t="shared" si="7"/>
        <v>2031</v>
      </c>
    </row>
    <row r="10" spans="2:19" x14ac:dyDescent="0.25">
      <c r="B10" s="2" t="s">
        <v>3</v>
      </c>
      <c r="C10" s="4">
        <v>1.7999999999999999E-2</v>
      </c>
      <c r="D10" s="4">
        <v>1.6E-2</v>
      </c>
      <c r="E10" s="4">
        <v>1.7000000000000001E-2</v>
      </c>
      <c r="F10" s="4">
        <v>1.6E-2</v>
      </c>
      <c r="G10" s="4">
        <v>1.6E-2</v>
      </c>
      <c r="H10" s="4">
        <v>1.7000000000000001E-2</v>
      </c>
      <c r="I10" s="4">
        <v>1.7999999999999999E-2</v>
      </c>
      <c r="L10" s="3" t="s">
        <v>6</v>
      </c>
    </row>
    <row r="11" spans="2:19" x14ac:dyDescent="0.25">
      <c r="B11" s="2" t="s">
        <v>0</v>
      </c>
      <c r="C11" s="4">
        <v>2.3E-2</v>
      </c>
      <c r="D11" s="4">
        <v>2.1000000000000001E-2</v>
      </c>
      <c r="E11" s="4">
        <v>0.02</v>
      </c>
      <c r="F11" s="4">
        <v>0.02</v>
      </c>
      <c r="G11" s="4">
        <v>0.02</v>
      </c>
      <c r="H11" s="4">
        <v>0.02</v>
      </c>
      <c r="I11" s="4">
        <v>0.02</v>
      </c>
      <c r="M11" s="2">
        <v>2025</v>
      </c>
      <c r="N11" s="2">
        <f>+M11+1</f>
        <v>2026</v>
      </c>
      <c r="O11" s="2">
        <f t="shared" ref="O11:S11" si="8">+N11+1</f>
        <v>2027</v>
      </c>
      <c r="P11" s="2">
        <f t="shared" si="8"/>
        <v>2028</v>
      </c>
      <c r="Q11" s="2">
        <f t="shared" si="8"/>
        <v>2029</v>
      </c>
      <c r="R11" s="2">
        <f t="shared" si="8"/>
        <v>2030</v>
      </c>
      <c r="S11" s="2">
        <f t="shared" si="8"/>
        <v>2031</v>
      </c>
    </row>
    <row r="12" spans="2:19" x14ac:dyDescent="0.25">
      <c r="B12" s="2" t="s">
        <v>2</v>
      </c>
      <c r="C12" s="4">
        <v>2.5999999999999999E-2</v>
      </c>
      <c r="D12" s="4">
        <v>2.8000000000000001E-2</v>
      </c>
      <c r="E12" s="4">
        <v>2.9000000000000001E-2</v>
      </c>
      <c r="F12" s="4">
        <v>2.7E-2</v>
      </c>
      <c r="G12" s="4">
        <v>2.5999999999999999E-2</v>
      </c>
      <c r="H12" s="4">
        <v>2.5000000000000001E-2</v>
      </c>
      <c r="I12" s="4">
        <v>2.5000000000000001E-2</v>
      </c>
      <c r="L12" s="2" t="s">
        <v>1</v>
      </c>
      <c r="M12" s="1">
        <f t="shared" ref="M12:S12" si="9">+C5</f>
        <v>1.4999999999999999E-2</v>
      </c>
      <c r="N12" s="1">
        <f t="shared" si="9"/>
        <v>1.7999999999999999E-2</v>
      </c>
      <c r="O12" s="1">
        <f t="shared" si="9"/>
        <v>2.3E-2</v>
      </c>
      <c r="P12" s="1">
        <f t="shared" si="9"/>
        <v>2.1999999999999999E-2</v>
      </c>
      <c r="Q12" s="1">
        <f t="shared" si="9"/>
        <v>2.1000000000000001E-2</v>
      </c>
      <c r="R12" s="1">
        <f t="shared" si="9"/>
        <v>0.02</v>
      </c>
      <c r="S12" s="1">
        <f t="shared" si="9"/>
        <v>0.02</v>
      </c>
    </row>
    <row r="13" spans="2:19" x14ac:dyDescent="0.25">
      <c r="L13" s="2" t="s">
        <v>4</v>
      </c>
      <c r="M13" s="1">
        <f t="shared" ref="M13:S13" si="10">+C11</f>
        <v>2.3E-2</v>
      </c>
      <c r="N13" s="1">
        <f t="shared" si="10"/>
        <v>2.1000000000000001E-2</v>
      </c>
      <c r="O13" s="1">
        <f t="shared" si="10"/>
        <v>0.02</v>
      </c>
      <c r="P13" s="1">
        <f t="shared" si="10"/>
        <v>0.02</v>
      </c>
      <c r="Q13" s="1">
        <f t="shared" si="10"/>
        <v>0.02</v>
      </c>
      <c r="R13" s="1">
        <f t="shared" si="10"/>
        <v>0.02</v>
      </c>
      <c r="S13" s="1">
        <f t="shared" si="10"/>
        <v>0.02</v>
      </c>
    </row>
    <row r="14" spans="2:19" x14ac:dyDescent="0.25">
      <c r="B14" s="2" t="s">
        <v>5</v>
      </c>
      <c r="L14" s="2" t="s">
        <v>5</v>
      </c>
      <c r="M14" s="1">
        <f t="shared" ref="M14:S14" si="11">+C17</f>
        <v>3.5999999999999997E-2</v>
      </c>
      <c r="N14" s="1">
        <f t="shared" si="11"/>
        <v>3.5999999999999997E-2</v>
      </c>
      <c r="O14" s="1">
        <f t="shared" si="11"/>
        <v>3.6999999999999998E-2</v>
      </c>
      <c r="P14" s="1">
        <f t="shared" si="11"/>
        <v>3.7999999999999999E-2</v>
      </c>
      <c r="Q14" s="1">
        <f t="shared" si="11"/>
        <v>3.9E-2</v>
      </c>
      <c r="R14" s="1">
        <f t="shared" si="11"/>
        <v>0.04</v>
      </c>
      <c r="S14" s="1">
        <f t="shared" si="11"/>
        <v>0.04</v>
      </c>
    </row>
    <row r="15" spans="2:19" x14ac:dyDescent="0.25">
      <c r="C15" s="2">
        <v>2025</v>
      </c>
      <c r="D15" s="2">
        <f>+C15+1</f>
        <v>2026</v>
      </c>
      <c r="E15" s="2">
        <f t="shared" ref="E15:I15" si="12">+D15+1</f>
        <v>2027</v>
      </c>
      <c r="F15" s="2">
        <f t="shared" si="12"/>
        <v>2028</v>
      </c>
      <c r="G15" s="2">
        <f t="shared" si="12"/>
        <v>2029</v>
      </c>
      <c r="H15" s="2">
        <f t="shared" si="12"/>
        <v>2030</v>
      </c>
      <c r="I15" s="2">
        <f t="shared" si="12"/>
        <v>2031</v>
      </c>
      <c r="L15" s="2" t="s">
        <v>7</v>
      </c>
      <c r="M15" s="5">
        <f>+C23</f>
        <v>3.5000000000000003E-2</v>
      </c>
      <c r="N15" s="5">
        <f t="shared" ref="N15:S15" si="13">+D23</f>
        <v>3.5999999999999997E-2</v>
      </c>
      <c r="O15" s="5">
        <f t="shared" si="13"/>
        <v>3.6999999999999998E-2</v>
      </c>
      <c r="P15" s="5">
        <f t="shared" si="13"/>
        <v>3.7999999999999999E-2</v>
      </c>
      <c r="Q15" s="5">
        <f t="shared" si="13"/>
        <v>3.9E-2</v>
      </c>
      <c r="R15" s="5">
        <f t="shared" si="13"/>
        <v>0.04</v>
      </c>
      <c r="S15" s="5">
        <f t="shared" si="13"/>
        <v>0.04</v>
      </c>
    </row>
    <row r="16" spans="2:19" x14ac:dyDescent="0.25">
      <c r="B16" s="2" t="s">
        <v>3</v>
      </c>
      <c r="C16" s="4">
        <v>0.03</v>
      </c>
      <c r="D16" s="4">
        <v>2.7E-2</v>
      </c>
      <c r="E16" s="4">
        <v>2.5999999999999999E-2</v>
      </c>
      <c r="F16" s="4">
        <v>2.7E-2</v>
      </c>
      <c r="G16" s="4">
        <v>2.9000000000000001E-2</v>
      </c>
      <c r="H16" s="4">
        <v>0.03</v>
      </c>
      <c r="I16" s="4">
        <v>3.1E-2</v>
      </c>
      <c r="L16" s="2" t="s">
        <v>8</v>
      </c>
      <c r="M16" s="5">
        <f>+C29</f>
        <v>0.05</v>
      </c>
      <c r="N16" s="5">
        <f t="shared" ref="N16:S16" si="14">+D29</f>
        <v>5.0999999999999997E-2</v>
      </c>
      <c r="O16" s="5">
        <f t="shared" si="14"/>
        <v>5.1999999999999998E-2</v>
      </c>
      <c r="P16" s="5">
        <f t="shared" si="14"/>
        <v>5.2999999999999999E-2</v>
      </c>
      <c r="Q16" s="5">
        <f t="shared" si="14"/>
        <v>5.3999999999999999E-2</v>
      </c>
      <c r="R16" s="5">
        <f t="shared" si="14"/>
        <v>5.5E-2</v>
      </c>
      <c r="S16" s="5">
        <f t="shared" si="14"/>
        <v>5.5E-2</v>
      </c>
    </row>
    <row r="17" spans="2:19" x14ac:dyDescent="0.25">
      <c r="B17" s="2" t="s">
        <v>0</v>
      </c>
      <c r="C17" s="4">
        <v>3.5999999999999997E-2</v>
      </c>
      <c r="D17" s="4">
        <v>3.5999999999999997E-2</v>
      </c>
      <c r="E17" s="4">
        <v>3.6999999999999998E-2</v>
      </c>
      <c r="F17" s="4">
        <v>3.7999999999999999E-2</v>
      </c>
      <c r="G17" s="4">
        <v>3.9E-2</v>
      </c>
      <c r="H17" s="4">
        <v>0.04</v>
      </c>
      <c r="I17" s="4">
        <v>0.04</v>
      </c>
    </row>
    <row r="18" spans="2:19" x14ac:dyDescent="0.25">
      <c r="B18" s="2" t="s">
        <v>2</v>
      </c>
      <c r="C18" s="4">
        <v>4.4999999999999998E-2</v>
      </c>
      <c r="D18" s="4">
        <v>4.8000000000000001E-2</v>
      </c>
      <c r="E18" s="4">
        <v>5.0999999999999997E-2</v>
      </c>
      <c r="F18" s="4">
        <v>5.1999999999999998E-2</v>
      </c>
      <c r="G18" s="4">
        <v>5.0999999999999997E-2</v>
      </c>
      <c r="H18" s="4">
        <v>4.9000000000000002E-2</v>
      </c>
      <c r="I18" s="4">
        <v>4.8000000000000001E-2</v>
      </c>
      <c r="L18" s="3" t="s">
        <v>2</v>
      </c>
    </row>
    <row r="19" spans="2:19" x14ac:dyDescent="0.25">
      <c r="M19" s="2">
        <v>2025</v>
      </c>
      <c r="N19" s="2">
        <f>+M19+1</f>
        <v>2026</v>
      </c>
      <c r="O19" s="2">
        <f t="shared" ref="O19:S19" si="15">+N19+1</f>
        <v>2027</v>
      </c>
      <c r="P19" s="2">
        <f t="shared" si="15"/>
        <v>2028</v>
      </c>
      <c r="Q19" s="2">
        <f t="shared" si="15"/>
        <v>2029</v>
      </c>
      <c r="R19" s="2">
        <f t="shared" si="15"/>
        <v>2030</v>
      </c>
      <c r="S19" s="2">
        <f t="shared" si="15"/>
        <v>2031</v>
      </c>
    </row>
    <row r="20" spans="2:19" x14ac:dyDescent="0.25">
      <c r="B20" s="2" t="s">
        <v>7</v>
      </c>
      <c r="L20" s="2" t="s">
        <v>1</v>
      </c>
      <c r="M20" s="1">
        <f t="shared" ref="M20:S20" si="16">+C6</f>
        <v>0.02</v>
      </c>
      <c r="N20" s="1">
        <f t="shared" si="16"/>
        <v>2.8000000000000001E-2</v>
      </c>
      <c r="O20" s="1">
        <f t="shared" si="16"/>
        <v>3.2000000000000001E-2</v>
      </c>
      <c r="P20" s="1">
        <f t="shared" si="16"/>
        <v>3.5000000000000003E-2</v>
      </c>
      <c r="Q20" s="1">
        <f t="shared" si="16"/>
        <v>3.4000000000000002E-2</v>
      </c>
      <c r="R20" s="1">
        <f t="shared" si="16"/>
        <v>3.3000000000000002E-2</v>
      </c>
      <c r="S20" s="1">
        <f t="shared" si="16"/>
        <v>3.2000000000000001E-2</v>
      </c>
    </row>
    <row r="21" spans="2:19" x14ac:dyDescent="0.25">
      <c r="C21" s="2">
        <v>2025</v>
      </c>
      <c r="D21" s="2">
        <f>+C21+1</f>
        <v>2026</v>
      </c>
      <c r="E21" s="2">
        <f t="shared" ref="E21:I21" si="17">+D21+1</f>
        <v>2027</v>
      </c>
      <c r="F21" s="2">
        <f t="shared" si="17"/>
        <v>2028</v>
      </c>
      <c r="G21" s="2">
        <f t="shared" si="17"/>
        <v>2029</v>
      </c>
      <c r="H21" s="2">
        <f t="shared" si="17"/>
        <v>2030</v>
      </c>
      <c r="I21" s="2">
        <f t="shared" si="17"/>
        <v>2031</v>
      </c>
      <c r="L21" s="2" t="s">
        <v>4</v>
      </c>
      <c r="M21" s="1">
        <f t="shared" ref="M21:S21" si="18">+C12</f>
        <v>2.5999999999999999E-2</v>
      </c>
      <c r="N21" s="1">
        <f t="shared" si="18"/>
        <v>2.8000000000000001E-2</v>
      </c>
      <c r="O21" s="1">
        <f t="shared" si="18"/>
        <v>2.9000000000000001E-2</v>
      </c>
      <c r="P21" s="1">
        <f t="shared" si="18"/>
        <v>2.7E-2</v>
      </c>
      <c r="Q21" s="1">
        <f t="shared" si="18"/>
        <v>2.5999999999999999E-2</v>
      </c>
      <c r="R21" s="1">
        <f t="shared" si="18"/>
        <v>2.5000000000000001E-2</v>
      </c>
      <c r="S21" s="1">
        <f t="shared" si="18"/>
        <v>2.5000000000000001E-2</v>
      </c>
    </row>
    <row r="22" spans="2:19" x14ac:dyDescent="0.25">
      <c r="B22" s="2" t="s">
        <v>3</v>
      </c>
      <c r="C22" s="4">
        <v>2.5999999999999999E-2</v>
      </c>
      <c r="D22" s="4">
        <v>2.4E-2</v>
      </c>
      <c r="E22" s="4">
        <v>2.5000000000000001E-2</v>
      </c>
      <c r="F22" s="4">
        <v>2.5999999999999999E-2</v>
      </c>
      <c r="G22" s="4">
        <v>2.7E-2</v>
      </c>
      <c r="H22" s="4">
        <v>2.8000000000000001E-2</v>
      </c>
      <c r="I22" s="4">
        <v>2.9000000000000001E-2</v>
      </c>
      <c r="L22" s="2" t="s">
        <v>5</v>
      </c>
      <c r="M22" s="1">
        <f t="shared" ref="M22:S22" si="19">+C18</f>
        <v>4.4999999999999998E-2</v>
      </c>
      <c r="N22" s="1">
        <f t="shared" si="19"/>
        <v>4.8000000000000001E-2</v>
      </c>
      <c r="O22" s="1">
        <f t="shared" si="19"/>
        <v>5.0999999999999997E-2</v>
      </c>
      <c r="P22" s="1">
        <f t="shared" si="19"/>
        <v>5.1999999999999998E-2</v>
      </c>
      <c r="Q22" s="1">
        <f t="shared" si="19"/>
        <v>5.0999999999999997E-2</v>
      </c>
      <c r="R22" s="1">
        <f t="shared" si="19"/>
        <v>4.9000000000000002E-2</v>
      </c>
      <c r="S22" s="1">
        <f t="shared" si="19"/>
        <v>4.8000000000000001E-2</v>
      </c>
    </row>
    <row r="23" spans="2:19" x14ac:dyDescent="0.25">
      <c r="B23" s="2" t="s">
        <v>0</v>
      </c>
      <c r="C23" s="4">
        <v>3.5000000000000003E-2</v>
      </c>
      <c r="D23" s="4">
        <v>3.5999999999999997E-2</v>
      </c>
      <c r="E23" s="4">
        <v>3.6999999999999998E-2</v>
      </c>
      <c r="F23" s="4">
        <v>3.7999999999999999E-2</v>
      </c>
      <c r="G23" s="4">
        <v>3.9E-2</v>
      </c>
      <c r="H23" s="4">
        <v>0.04</v>
      </c>
      <c r="I23" s="4">
        <v>0.04</v>
      </c>
      <c r="L23" s="2" t="s">
        <v>7</v>
      </c>
      <c r="M23" s="1">
        <f>+C24</f>
        <v>4.2999999999999997E-2</v>
      </c>
      <c r="N23" s="1">
        <f t="shared" ref="N23:S23" si="20">+D24</f>
        <v>4.4999999999999998E-2</v>
      </c>
      <c r="O23" s="1">
        <f t="shared" si="20"/>
        <v>4.8000000000000001E-2</v>
      </c>
      <c r="P23" s="1">
        <f t="shared" si="20"/>
        <v>0.05</v>
      </c>
      <c r="Q23" s="1">
        <f t="shared" si="20"/>
        <v>4.9000000000000002E-2</v>
      </c>
      <c r="R23" s="1">
        <f t="shared" si="20"/>
        <v>4.7E-2</v>
      </c>
      <c r="S23" s="1">
        <f t="shared" si="20"/>
        <v>4.5999999999999999E-2</v>
      </c>
    </row>
    <row r="24" spans="2:19" x14ac:dyDescent="0.25">
      <c r="B24" s="2" t="s">
        <v>2</v>
      </c>
      <c r="C24" s="4">
        <v>4.2999999999999997E-2</v>
      </c>
      <c r="D24" s="4">
        <v>4.4999999999999998E-2</v>
      </c>
      <c r="E24" s="4">
        <v>4.8000000000000001E-2</v>
      </c>
      <c r="F24" s="4">
        <v>0.05</v>
      </c>
      <c r="G24" s="4">
        <v>4.9000000000000002E-2</v>
      </c>
      <c r="H24" s="4">
        <v>4.7E-2</v>
      </c>
      <c r="I24" s="4">
        <v>4.5999999999999999E-2</v>
      </c>
      <c r="L24" s="2" t="s">
        <v>8</v>
      </c>
      <c r="M24" s="1">
        <f>+C30</f>
        <v>5.2999999999999999E-2</v>
      </c>
      <c r="N24" s="1">
        <f t="shared" ref="N24:S24" si="21">+D30</f>
        <v>5.5E-2</v>
      </c>
      <c r="O24" s="1">
        <f t="shared" si="21"/>
        <v>5.7000000000000002E-2</v>
      </c>
      <c r="P24" s="1">
        <f t="shared" si="21"/>
        <v>5.8000000000000003E-2</v>
      </c>
      <c r="Q24" s="1">
        <f t="shared" si="21"/>
        <v>5.7000000000000002E-2</v>
      </c>
      <c r="R24" s="1">
        <f t="shared" si="21"/>
        <v>5.5E-2</v>
      </c>
      <c r="S24" s="1">
        <f t="shared" si="21"/>
        <v>5.3999999999999999E-2</v>
      </c>
    </row>
    <row r="26" spans="2:19" x14ac:dyDescent="0.25">
      <c r="B26" s="2" t="s">
        <v>8</v>
      </c>
    </row>
    <row r="27" spans="2:19" x14ac:dyDescent="0.25">
      <c r="C27" s="2">
        <v>2025</v>
      </c>
      <c r="D27" s="2">
        <f>+C27+1</f>
        <v>2026</v>
      </c>
      <c r="E27" s="2">
        <f t="shared" ref="E27:I27" si="22">+D27+1</f>
        <v>2027</v>
      </c>
      <c r="F27" s="2">
        <f t="shared" si="22"/>
        <v>2028</v>
      </c>
      <c r="G27" s="2">
        <f t="shared" si="22"/>
        <v>2029</v>
      </c>
      <c r="H27" s="2">
        <f t="shared" si="22"/>
        <v>2030</v>
      </c>
      <c r="I27" s="2">
        <f t="shared" si="22"/>
        <v>2031</v>
      </c>
      <c r="L27" s="3"/>
    </row>
    <row r="28" spans="2:19" x14ac:dyDescent="0.25">
      <c r="B28" s="2" t="s">
        <v>3</v>
      </c>
      <c r="C28" s="4">
        <v>5.6000000000000001E-2</v>
      </c>
      <c r="D28" s="4">
        <v>5.3999999999999999E-2</v>
      </c>
      <c r="E28" s="4">
        <v>5.5E-2</v>
      </c>
      <c r="F28" s="4">
        <v>5.6000000000000001E-2</v>
      </c>
      <c r="G28" s="4">
        <v>5.7000000000000002E-2</v>
      </c>
      <c r="H28" s="4">
        <v>5.8000000000000003E-2</v>
      </c>
      <c r="I28" s="4">
        <v>5.8999999999999997E-2</v>
      </c>
      <c r="M28" s="2"/>
      <c r="N28" s="2"/>
      <c r="O28" s="2"/>
      <c r="P28" s="2"/>
      <c r="Q28" s="2"/>
      <c r="R28" s="2"/>
      <c r="S28" s="2"/>
    </row>
    <row r="29" spans="2:19" x14ac:dyDescent="0.25">
      <c r="B29" s="2" t="s">
        <v>0</v>
      </c>
      <c r="C29" s="4">
        <v>0.05</v>
      </c>
      <c r="D29" s="4">
        <v>5.0999999999999997E-2</v>
      </c>
      <c r="E29" s="4">
        <v>5.1999999999999998E-2</v>
      </c>
      <c r="F29" s="4">
        <v>5.2999999999999999E-2</v>
      </c>
      <c r="G29" s="4">
        <v>5.3999999999999999E-2</v>
      </c>
      <c r="H29" s="4">
        <v>5.5E-2</v>
      </c>
      <c r="I29" s="4">
        <v>5.5E-2</v>
      </c>
      <c r="L29" s="2"/>
      <c r="M29" s="1"/>
      <c r="N29" s="1"/>
      <c r="O29" s="1"/>
      <c r="P29" s="1"/>
      <c r="Q29" s="1"/>
      <c r="R29" s="1"/>
      <c r="S29" s="1"/>
    </row>
    <row r="30" spans="2:19" x14ac:dyDescent="0.25">
      <c r="B30" s="2" t="s">
        <v>2</v>
      </c>
      <c r="C30" s="4">
        <v>5.2999999999999999E-2</v>
      </c>
      <c r="D30" s="4">
        <v>5.5E-2</v>
      </c>
      <c r="E30" s="4">
        <v>5.7000000000000002E-2</v>
      </c>
      <c r="F30" s="4">
        <v>5.8000000000000003E-2</v>
      </c>
      <c r="G30" s="4">
        <v>5.7000000000000002E-2</v>
      </c>
      <c r="H30" s="4">
        <v>5.5E-2</v>
      </c>
      <c r="I30" s="4">
        <v>5.3999999999999999E-2</v>
      </c>
      <c r="L30" s="2"/>
      <c r="M30" s="1"/>
      <c r="N30" s="1"/>
      <c r="O30" s="1"/>
      <c r="P30" s="1"/>
      <c r="Q30" s="1"/>
      <c r="R30" s="1"/>
      <c r="S30" s="1"/>
    </row>
    <row r="31" spans="2:19" x14ac:dyDescent="0.25">
      <c r="L31" s="2"/>
      <c r="M31" s="1"/>
      <c r="N31" s="1"/>
      <c r="O31" s="1"/>
      <c r="P31" s="1"/>
      <c r="Q31" s="1"/>
      <c r="R31" s="1"/>
      <c r="S31" s="1"/>
    </row>
    <row r="34" spans="12:19" x14ac:dyDescent="0.25">
      <c r="L34" s="3"/>
    </row>
    <row r="35" spans="12:19" x14ac:dyDescent="0.25">
      <c r="M35" s="2"/>
      <c r="N35" s="2"/>
      <c r="O35" s="2"/>
      <c r="P35" s="2"/>
      <c r="Q35" s="2"/>
      <c r="R35" s="2"/>
      <c r="S35" s="2"/>
    </row>
    <row r="36" spans="12:19" x14ac:dyDescent="0.25">
      <c r="L36" s="2"/>
      <c r="M36" s="1"/>
      <c r="N36" s="1"/>
      <c r="O36" s="1"/>
      <c r="P36" s="1"/>
      <c r="Q36" s="1"/>
      <c r="R36" s="1"/>
      <c r="S36" s="1"/>
    </row>
    <row r="37" spans="12:19" x14ac:dyDescent="0.25">
      <c r="L37" s="2"/>
      <c r="M37" s="1"/>
      <c r="N37" s="1"/>
      <c r="O37" s="1"/>
      <c r="P37" s="1"/>
      <c r="Q37" s="1"/>
      <c r="R37" s="1"/>
      <c r="S37" s="1"/>
    </row>
    <row r="38" spans="12:19" x14ac:dyDescent="0.25">
      <c r="L38" s="2"/>
      <c r="M38" s="1"/>
      <c r="N38" s="1"/>
      <c r="O38" s="1"/>
      <c r="P38" s="1"/>
      <c r="Q38" s="1"/>
      <c r="R38" s="1"/>
      <c r="S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62C8-E727-4D32-8B81-E44F5DF0522F}">
  <dimension ref="B3:Y116"/>
  <sheetViews>
    <sheetView zoomScale="11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19" sqref="B19"/>
    </sheetView>
  </sheetViews>
  <sheetFormatPr defaultRowHeight="15" x14ac:dyDescent="0.25"/>
  <cols>
    <col min="2" max="2" width="35.140625" customWidth="1"/>
    <col min="20" max="20" width="10.42578125" bestFit="1" customWidth="1"/>
    <col min="21" max="22" width="14.7109375" customWidth="1"/>
  </cols>
  <sheetData>
    <row r="3" spans="2:25" x14ac:dyDescent="0.25">
      <c r="B3" s="2" t="s">
        <v>21</v>
      </c>
    </row>
    <row r="4" spans="2:25" x14ac:dyDescent="0.25">
      <c r="B4" s="6" t="s">
        <v>6</v>
      </c>
      <c r="C4" s="6">
        <v>2018</v>
      </c>
      <c r="D4" s="6">
        <v>2019</v>
      </c>
      <c r="E4" s="6">
        <v>2020</v>
      </c>
      <c r="F4" s="6">
        <v>2021</v>
      </c>
      <c r="G4" s="6">
        <v>2022</v>
      </c>
      <c r="H4" s="6">
        <v>2023</v>
      </c>
      <c r="I4" s="6">
        <v>2024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</row>
    <row r="5" spans="2:25" x14ac:dyDescent="0.25">
      <c r="B5" s="9" t="s">
        <v>9</v>
      </c>
      <c r="C5" s="7" t="s">
        <v>13</v>
      </c>
      <c r="D5" s="7" t="s">
        <v>13</v>
      </c>
      <c r="E5" s="7">
        <v>301</v>
      </c>
      <c r="F5" s="7">
        <v>525</v>
      </c>
      <c r="G5" s="7">
        <v>388</v>
      </c>
      <c r="H5" s="7">
        <v>551</v>
      </c>
      <c r="I5" s="7">
        <v>391</v>
      </c>
      <c r="J5" s="50">
        <v>230</v>
      </c>
      <c r="K5" s="50">
        <v>180</v>
      </c>
      <c r="L5" s="50">
        <v>240</v>
      </c>
      <c r="M5" s="50">
        <v>350</v>
      </c>
      <c r="N5" s="50">
        <v>355</v>
      </c>
      <c r="O5" s="50">
        <v>340</v>
      </c>
      <c r="P5" s="50">
        <v>330</v>
      </c>
      <c r="Q5" s="47"/>
      <c r="R5" s="47"/>
      <c r="S5" s="47"/>
      <c r="U5" t="s">
        <v>28</v>
      </c>
      <c r="V5" t="s">
        <v>29</v>
      </c>
      <c r="X5" t="s">
        <v>74</v>
      </c>
      <c r="Y5" t="s">
        <v>75</v>
      </c>
    </row>
    <row r="6" spans="2:25" x14ac:dyDescent="0.25">
      <c r="B6" s="9" t="s">
        <v>10</v>
      </c>
      <c r="C6" s="7" t="s">
        <v>13</v>
      </c>
      <c r="D6" s="7" t="s">
        <v>13</v>
      </c>
      <c r="E6" s="7">
        <v>283</v>
      </c>
      <c r="F6" s="7">
        <v>325</v>
      </c>
      <c r="G6" s="7">
        <v>503</v>
      </c>
      <c r="H6" s="7">
        <v>270</v>
      </c>
      <c r="I6" s="7">
        <v>154</v>
      </c>
      <c r="J6" s="50">
        <v>75</v>
      </c>
      <c r="K6" s="50">
        <v>265</v>
      </c>
      <c r="L6" s="50">
        <v>325</v>
      </c>
      <c r="M6" s="50">
        <v>320</v>
      </c>
      <c r="N6" s="50">
        <v>310</v>
      </c>
      <c r="O6" s="50">
        <v>300</v>
      </c>
      <c r="P6" s="50">
        <v>300</v>
      </c>
      <c r="Q6" s="47"/>
      <c r="R6" s="47"/>
      <c r="S6" s="47"/>
    </row>
    <row r="7" spans="2:25" x14ac:dyDescent="0.25">
      <c r="B7" s="9" t="s">
        <v>11</v>
      </c>
      <c r="C7" s="10"/>
      <c r="D7" s="10"/>
      <c r="E7" s="10">
        <v>0.94499999999999995</v>
      </c>
      <c r="F7" s="10">
        <v>0.96599999999999997</v>
      </c>
      <c r="G7" s="10">
        <v>0.97199999999999998</v>
      </c>
      <c r="H7" s="10">
        <v>0.96</v>
      </c>
      <c r="I7" s="10">
        <v>0.94</v>
      </c>
      <c r="J7" s="49">
        <v>0.92</v>
      </c>
      <c r="K7" s="49">
        <v>0.92800000000000005</v>
      </c>
      <c r="L7" s="49">
        <v>0.93600000000000005</v>
      </c>
      <c r="M7" s="49">
        <v>0.93300000000000005</v>
      </c>
      <c r="N7" s="49">
        <v>0.92800000000000005</v>
      </c>
      <c r="O7" s="49">
        <v>0.92400000000000004</v>
      </c>
      <c r="P7" s="49">
        <v>0.92100000000000004</v>
      </c>
      <c r="Q7" s="47">
        <f>+AVERAGE(J7:P7)</f>
        <v>0.92714285714285727</v>
      </c>
      <c r="R7" s="47"/>
      <c r="S7" s="47"/>
      <c r="U7" s="12">
        <v>0.88</v>
      </c>
      <c r="V7">
        <v>-1.7</v>
      </c>
      <c r="X7" s="12">
        <f>+U7</f>
        <v>0.88</v>
      </c>
      <c r="Y7" s="12">
        <f>U8</f>
        <v>0.91</v>
      </c>
    </row>
    <row r="8" spans="2:25" x14ac:dyDescent="0.25">
      <c r="B8" s="9" t="s">
        <v>12</v>
      </c>
      <c r="C8" s="10">
        <v>0.03</v>
      </c>
      <c r="D8" s="10">
        <v>2.6000000000000002E-2</v>
      </c>
      <c r="E8" s="10">
        <v>-2.2000000000000002E-2</v>
      </c>
      <c r="F8" s="10">
        <v>6.0999999999999999E-2</v>
      </c>
      <c r="G8" s="10">
        <v>2.5000000000000001E-2</v>
      </c>
      <c r="H8" s="10">
        <v>2.8999999999999998E-2</v>
      </c>
      <c r="I8" s="10">
        <v>2.7999999999999997E-2</v>
      </c>
      <c r="J8" s="10">
        <f>+newForecast!C5</f>
        <v>1.4999999999999999E-2</v>
      </c>
      <c r="K8" s="10">
        <f>+newForecast!D5</f>
        <v>1.7999999999999999E-2</v>
      </c>
      <c r="L8" s="10">
        <f>+newForecast!E5</f>
        <v>2.3E-2</v>
      </c>
      <c r="M8" s="10">
        <f>+newForecast!F5</f>
        <v>2.1999999999999999E-2</v>
      </c>
      <c r="N8" s="10">
        <f>+newForecast!G5</f>
        <v>2.1000000000000001E-2</v>
      </c>
      <c r="O8" s="10">
        <f>+newForecast!H5</f>
        <v>0.02</v>
      </c>
      <c r="P8" s="10">
        <f>+newForecast!I5</f>
        <v>0.02</v>
      </c>
      <c r="Q8" s="47"/>
      <c r="R8" s="47"/>
      <c r="S8" s="47"/>
      <c r="U8" s="12">
        <v>0.91</v>
      </c>
      <c r="V8">
        <v>-0.5</v>
      </c>
      <c r="X8" s="12">
        <f t="shared" ref="X8:X11" si="0">+U8</f>
        <v>0.91</v>
      </c>
      <c r="Y8" s="12">
        <f t="shared" ref="Y8:Y10" si="1">U9</f>
        <v>0.92</v>
      </c>
    </row>
    <row r="9" spans="2:25" x14ac:dyDescent="0.25">
      <c r="B9" s="9" t="s">
        <v>22</v>
      </c>
      <c r="C9" s="10">
        <v>2.07E-2</v>
      </c>
      <c r="D9" s="10">
        <v>1.55E-2</v>
      </c>
      <c r="E9" s="10">
        <v>1.23E-2</v>
      </c>
      <c r="F9" s="10">
        <v>4.7E-2</v>
      </c>
      <c r="G9" s="10">
        <v>0.08</v>
      </c>
      <c r="H9" s="10">
        <v>4.1200000000000001E-2</v>
      </c>
      <c r="I9" s="10">
        <v>2.9499999999999998E-2</v>
      </c>
      <c r="J9" s="10">
        <f>+newForecast!C11</f>
        <v>2.3E-2</v>
      </c>
      <c r="K9" s="10">
        <f>+newForecast!D11</f>
        <v>2.1000000000000001E-2</v>
      </c>
      <c r="L9" s="10">
        <f>+newForecast!E11</f>
        <v>0.02</v>
      </c>
      <c r="M9" s="10">
        <f>+newForecast!F11</f>
        <v>0.02</v>
      </c>
      <c r="N9" s="10">
        <f>+newForecast!G11</f>
        <v>0.02</v>
      </c>
      <c r="O9" s="10">
        <f>+newForecast!H11</f>
        <v>0.02</v>
      </c>
      <c r="P9" s="10">
        <f>+newForecast!I11</f>
        <v>0.02</v>
      </c>
      <c r="Q9" s="47" cm="1">
        <f t="array" ref="Q9">PRODUCT(1 + J9:P9)^(1/COUNTA(J9:P9)) - 1</f>
        <v>2.0570889272574666E-2</v>
      </c>
      <c r="R9" s="47"/>
      <c r="S9" s="47"/>
      <c r="U9" s="12">
        <v>0.92</v>
      </c>
      <c r="V9">
        <v>1</v>
      </c>
      <c r="X9" s="12">
        <f t="shared" si="0"/>
        <v>0.92</v>
      </c>
      <c r="Y9" s="12">
        <f t="shared" si="1"/>
        <v>0.93</v>
      </c>
    </row>
    <row r="10" spans="2:25" x14ac:dyDescent="0.25">
      <c r="B10" s="9" t="s">
        <v>68</v>
      </c>
      <c r="C10" s="8"/>
      <c r="D10" s="8"/>
      <c r="E10" s="8"/>
      <c r="F10" s="8"/>
      <c r="G10" s="8"/>
      <c r="H10" s="8"/>
      <c r="I10" s="8"/>
      <c r="J10" s="48">
        <f t="shared" ref="J10:P10" si="2">J9 * IFERROR(LOOKUP(J7, $U$7:$U$11, $V$7:$V$11), -99)</f>
        <v>2.3E-2</v>
      </c>
      <c r="K10" s="48">
        <f t="shared" si="2"/>
        <v>2.1000000000000001E-2</v>
      </c>
      <c r="L10" s="48">
        <f t="shared" si="2"/>
        <v>0.03</v>
      </c>
      <c r="M10" s="48">
        <f t="shared" si="2"/>
        <v>0.03</v>
      </c>
      <c r="N10" s="48">
        <f t="shared" si="2"/>
        <v>0.02</v>
      </c>
      <c r="O10" s="48">
        <f t="shared" si="2"/>
        <v>0.02</v>
      </c>
      <c r="P10" s="48">
        <f t="shared" si="2"/>
        <v>0.02</v>
      </c>
      <c r="Q10" s="47" cm="1">
        <f t="array" ref="Q10">PRODUCT(1 + J10:P10)^(1/COUNTA(J10:P10)) - 1</f>
        <v>2.3419677364373781E-2</v>
      </c>
      <c r="R10" s="47"/>
      <c r="S10" s="47"/>
      <c r="U10" s="12">
        <v>0.93</v>
      </c>
      <c r="V10">
        <v>1.5</v>
      </c>
      <c r="X10" s="12">
        <f t="shared" si="0"/>
        <v>0.93</v>
      </c>
      <c r="Y10" s="12">
        <f t="shared" si="1"/>
        <v>0.97</v>
      </c>
    </row>
    <row r="11" spans="2:25" x14ac:dyDescent="0.25">
      <c r="B11" s="9" t="s">
        <v>30</v>
      </c>
      <c r="C11" s="8"/>
      <c r="D11" s="8"/>
      <c r="E11" s="8"/>
      <c r="F11" s="8"/>
      <c r="G11" s="8"/>
      <c r="H11" s="8"/>
      <c r="I11" s="8"/>
      <c r="J11" s="10">
        <f t="shared" ref="J11:P11" si="3">+J16+(J7-I7)</f>
        <v>4.466571428571442E-2</v>
      </c>
      <c r="K11" s="10">
        <f t="shared" si="3"/>
        <v>6.4154466420618395E-2</v>
      </c>
      <c r="L11" s="10">
        <f t="shared" si="3"/>
        <v>5.9226169833653364E-2</v>
      </c>
      <c r="M11" s="10">
        <f t="shared" si="3"/>
        <v>4.4307274475764102E-2</v>
      </c>
      <c r="N11" s="10">
        <f t="shared" si="3"/>
        <v>3.7348966569201614E-2</v>
      </c>
      <c r="O11" s="10">
        <f t="shared" si="3"/>
        <v>3.4377969061903269E-2</v>
      </c>
      <c r="P11" s="10">
        <f t="shared" si="3"/>
        <v>3.2170338142318511E-2</v>
      </c>
      <c r="Q11" s="47"/>
      <c r="R11" s="47"/>
      <c r="S11" s="47"/>
      <c r="U11" s="12">
        <v>0.97</v>
      </c>
      <c r="V11">
        <v>3</v>
      </c>
      <c r="X11" s="12">
        <f t="shared" si="0"/>
        <v>0.97</v>
      </c>
      <c r="Y11" s="12">
        <v>1</v>
      </c>
    </row>
    <row r="12" spans="2:25" x14ac:dyDescent="0.25">
      <c r="B12" s="2" t="s">
        <v>5</v>
      </c>
      <c r="C12" s="8"/>
      <c r="D12" s="8"/>
      <c r="E12" s="8"/>
      <c r="F12" s="8"/>
      <c r="G12" s="8"/>
      <c r="H12" s="8"/>
      <c r="I12" s="8"/>
      <c r="J12" s="10">
        <f>+newForecast!C17</f>
        <v>3.5999999999999997E-2</v>
      </c>
      <c r="K12" s="10">
        <f>+newForecast!D17</f>
        <v>3.5999999999999997E-2</v>
      </c>
      <c r="L12" s="10">
        <f>+newForecast!E17</f>
        <v>3.6999999999999998E-2</v>
      </c>
      <c r="M12" s="10">
        <f>+newForecast!F17</f>
        <v>3.7999999999999999E-2</v>
      </c>
      <c r="N12" s="10">
        <f>+newForecast!G17</f>
        <v>3.9E-2</v>
      </c>
      <c r="O12" s="10">
        <f>+newForecast!H17</f>
        <v>0.04</v>
      </c>
      <c r="P12" s="10">
        <f>+newForecast!I17</f>
        <v>0.04</v>
      </c>
      <c r="Q12" s="47"/>
      <c r="R12" s="47"/>
      <c r="S12" s="47"/>
      <c r="U12" s="12"/>
    </row>
    <row r="13" spans="2:25" x14ac:dyDescent="0.25">
      <c r="B13" s="2" t="s">
        <v>73</v>
      </c>
      <c r="C13" s="8"/>
      <c r="D13" s="8"/>
      <c r="E13" s="8"/>
      <c r="F13" s="8"/>
      <c r="G13" s="8"/>
      <c r="H13" s="8"/>
      <c r="I13" s="46">
        <f>+I14/I15-1</f>
        <v>0.41999999999999993</v>
      </c>
      <c r="J13" s="46">
        <f t="shared" ref="J13:P13" si="4">+J14/J15-1</f>
        <v>0.36442827124811816</v>
      </c>
      <c r="K13" s="46">
        <f t="shared" si="4"/>
        <v>0.31901280469473248</v>
      </c>
      <c r="L13" s="46">
        <f t="shared" si="4"/>
        <v>0.29237953527218363</v>
      </c>
      <c r="M13" s="46">
        <f t="shared" si="4"/>
        <v>0.2710223195925614</v>
      </c>
      <c r="N13" s="46">
        <f t="shared" si="4"/>
        <v>0.24377037591502382</v>
      </c>
      <c r="O13" s="46">
        <f t="shared" si="4"/>
        <v>0.22175722254532304</v>
      </c>
      <c r="P13" s="46">
        <f t="shared" si="4"/>
        <v>0.20385246860203132</v>
      </c>
      <c r="Q13" s="47"/>
      <c r="R13" s="47"/>
      <c r="S13" s="47"/>
    </row>
    <row r="14" spans="2:25" x14ac:dyDescent="0.25">
      <c r="B14" s="2" t="s">
        <v>69</v>
      </c>
      <c r="C14" s="8"/>
      <c r="D14" s="8"/>
      <c r="E14" s="8"/>
      <c r="F14" s="8"/>
      <c r="G14" s="8"/>
      <c r="H14" s="8"/>
      <c r="I14" s="45">
        <v>142</v>
      </c>
      <c r="J14" s="44">
        <f t="shared" ref="J14:P14" si="5">+I14*(1+J10)</f>
        <v>145.26599999999999</v>
      </c>
      <c r="K14" s="44">
        <f t="shared" si="5"/>
        <v>148.31658599999997</v>
      </c>
      <c r="L14" s="44">
        <f t="shared" si="5"/>
        <v>152.76608357999999</v>
      </c>
      <c r="M14" s="44">
        <f t="shared" si="5"/>
        <v>157.34906608739999</v>
      </c>
      <c r="N14" s="44">
        <f t="shared" si="5"/>
        <v>160.49604740914799</v>
      </c>
      <c r="O14" s="44">
        <f t="shared" si="5"/>
        <v>163.70596835733096</v>
      </c>
      <c r="P14" s="44">
        <f t="shared" si="5"/>
        <v>166.98008772447758</v>
      </c>
      <c r="Q14" s="47"/>
      <c r="R14" s="47"/>
      <c r="S14" s="47"/>
    </row>
    <row r="15" spans="2:25" x14ac:dyDescent="0.25">
      <c r="B15" s="9" t="s">
        <v>70</v>
      </c>
      <c r="C15" s="8"/>
      <c r="D15" s="8"/>
      <c r="E15" s="8"/>
      <c r="F15" s="8"/>
      <c r="G15" s="8"/>
      <c r="H15" s="8"/>
      <c r="I15" s="44">
        <v>100</v>
      </c>
      <c r="J15" s="44">
        <f t="shared" ref="J15:P15" si="6">+(1/$V$15)*J14+(($V$15-1)/$V$15)*I15</f>
        <v>106.46657142857143</v>
      </c>
      <c r="K15" s="44">
        <f t="shared" si="6"/>
        <v>112.4451449387755</v>
      </c>
      <c r="L15" s="44">
        <f t="shared" si="6"/>
        <v>118.20527903037899</v>
      </c>
      <c r="M15" s="44">
        <f t="shared" si="6"/>
        <v>123.79724860995341</v>
      </c>
      <c r="N15" s="44">
        <f t="shared" si="6"/>
        <v>129.03993415269548</v>
      </c>
      <c r="O15" s="44">
        <f t="shared" si="6"/>
        <v>133.99222475335768</v>
      </c>
      <c r="P15" s="44">
        <f t="shared" si="6"/>
        <v>138.70477660637479</v>
      </c>
      <c r="Q15" s="47"/>
      <c r="R15" s="47"/>
      <c r="S15" s="47"/>
      <c r="U15" t="s">
        <v>71</v>
      </c>
      <c r="V15">
        <v>7</v>
      </c>
      <c r="W15" s="5"/>
    </row>
    <row r="16" spans="2:25" s="59" customFormat="1" x14ac:dyDescent="0.25">
      <c r="B16" s="55" t="s">
        <v>72</v>
      </c>
      <c r="C16" s="56"/>
      <c r="D16" s="56"/>
      <c r="E16" s="56"/>
      <c r="F16" s="56"/>
      <c r="G16" s="56"/>
      <c r="H16" s="56"/>
      <c r="I16" s="56"/>
      <c r="J16" s="57">
        <f>+J15/I15-1</f>
        <v>6.4665714285714326E-2</v>
      </c>
      <c r="K16" s="57">
        <f t="shared" ref="K16:P16" si="7">+K15/J15-1</f>
        <v>5.6154466420618387E-2</v>
      </c>
      <c r="L16" s="57">
        <f t="shared" si="7"/>
        <v>5.1226169833653357E-2</v>
      </c>
      <c r="M16" s="57">
        <f t="shared" si="7"/>
        <v>4.7307274475764105E-2</v>
      </c>
      <c r="N16" s="57">
        <f t="shared" si="7"/>
        <v>4.2348966569201618E-2</v>
      </c>
      <c r="O16" s="57">
        <f t="shared" si="7"/>
        <v>3.8377969061903272E-2</v>
      </c>
      <c r="P16" s="57">
        <f t="shared" si="7"/>
        <v>3.5170338142318514E-2</v>
      </c>
      <c r="Q16" s="58" cm="1">
        <f t="array" ref="Q16">PRODUCT(1 + J16:P16)^(1/COUNTA(J16:P16)) - 1</f>
        <v>4.7849170395797058E-2</v>
      </c>
      <c r="R16" s="58"/>
      <c r="S16" s="58"/>
      <c r="U16" s="59" t="s">
        <v>42</v>
      </c>
      <c r="W16" s="60"/>
    </row>
    <row r="17" spans="2:23" x14ac:dyDescent="0.25">
      <c r="B17" s="9" t="s">
        <v>76</v>
      </c>
      <c r="C17" s="8"/>
      <c r="D17" s="8"/>
      <c r="E17" s="8"/>
      <c r="F17" s="8"/>
      <c r="G17" s="8"/>
      <c r="H17" s="8"/>
      <c r="I17" s="61">
        <v>5.5E-2</v>
      </c>
      <c r="J17" s="59"/>
      <c r="K17" s="62"/>
      <c r="L17" s="62"/>
      <c r="M17" s="62"/>
      <c r="N17" s="61">
        <v>0.05</v>
      </c>
      <c r="O17" s="62"/>
      <c r="P17" s="61">
        <v>4.4999999999999998E-2</v>
      </c>
      <c r="Q17" s="47"/>
      <c r="R17" s="47"/>
      <c r="S17" s="47"/>
      <c r="U17" s="1">
        <f>+CapRateSpread!P6</f>
        <v>4.4999999999999998E-2</v>
      </c>
    </row>
    <row r="18" spans="2:23" x14ac:dyDescent="0.25">
      <c r="B18" s="6"/>
      <c r="Q18" s="47"/>
      <c r="R18" s="47"/>
      <c r="S18" s="47"/>
    </row>
    <row r="19" spans="2:23" x14ac:dyDescent="0.25">
      <c r="B19" s="6" t="s">
        <v>3</v>
      </c>
      <c r="J19" s="6" t="s">
        <v>14</v>
      </c>
      <c r="K19" s="6" t="s">
        <v>15</v>
      </c>
      <c r="L19" s="6" t="s">
        <v>16</v>
      </c>
      <c r="M19" s="6" t="s">
        <v>17</v>
      </c>
      <c r="N19" s="6" t="s">
        <v>18</v>
      </c>
      <c r="O19" s="6" t="s">
        <v>19</v>
      </c>
      <c r="P19" s="6" t="s">
        <v>20</v>
      </c>
      <c r="Q19" s="47"/>
      <c r="R19" s="47"/>
      <c r="S19" s="47"/>
    </row>
    <row r="20" spans="2:23" x14ac:dyDescent="0.25">
      <c r="B20" s="9" t="s">
        <v>9</v>
      </c>
      <c r="J20" s="50">
        <v>230</v>
      </c>
      <c r="K20" s="50">
        <v>180</v>
      </c>
      <c r="L20" s="50">
        <v>240</v>
      </c>
      <c r="M20" s="50">
        <v>350</v>
      </c>
      <c r="N20" s="50">
        <v>355</v>
      </c>
      <c r="O20" s="50">
        <v>200</v>
      </c>
      <c r="P20" s="50">
        <v>210</v>
      </c>
      <c r="Q20" s="47"/>
      <c r="R20" s="47"/>
      <c r="S20" s="47"/>
    </row>
    <row r="21" spans="2:23" x14ac:dyDescent="0.25">
      <c r="B21" s="9" t="s">
        <v>10</v>
      </c>
      <c r="J21" s="50">
        <v>75</v>
      </c>
      <c r="K21" s="50">
        <v>125</v>
      </c>
      <c r="L21" s="50">
        <v>175</v>
      </c>
      <c r="M21" s="50">
        <v>200</v>
      </c>
      <c r="N21" s="50">
        <v>210</v>
      </c>
      <c r="O21" s="50">
        <v>225</v>
      </c>
      <c r="P21" s="50">
        <v>225</v>
      </c>
      <c r="Q21" s="47"/>
      <c r="R21" s="47"/>
      <c r="S21" s="47"/>
    </row>
    <row r="22" spans="2:23" x14ac:dyDescent="0.25">
      <c r="B22" s="9" t="s">
        <v>11</v>
      </c>
      <c r="I22" s="10">
        <v>0.94</v>
      </c>
      <c r="J22" s="49">
        <v>0.92</v>
      </c>
      <c r="K22" s="49">
        <v>0.93100000000000005</v>
      </c>
      <c r="L22" s="49">
        <v>0.92400000000000004</v>
      </c>
      <c r="M22" s="49">
        <v>0.91</v>
      </c>
      <c r="N22" s="49">
        <v>0.89900000000000002</v>
      </c>
      <c r="O22" s="49">
        <v>0.90800000000000003</v>
      </c>
      <c r="P22" s="49">
        <v>0.91600000000000004</v>
      </c>
      <c r="Q22" s="47">
        <f>+AVERAGE(J22:P22)</f>
        <v>0.91542857142857148</v>
      </c>
      <c r="R22" s="47"/>
      <c r="S22" s="47"/>
    </row>
    <row r="23" spans="2:23" x14ac:dyDescent="0.25">
      <c r="B23" s="9" t="s">
        <v>12</v>
      </c>
      <c r="J23" s="10">
        <f>+newForecast!C4</f>
        <v>1.2E-2</v>
      </c>
      <c r="K23" s="10">
        <f>+newForecast!D4</f>
        <v>-0.01</v>
      </c>
      <c r="L23" s="10">
        <f>+newForecast!E4</f>
        <v>5.0000000000000001E-3</v>
      </c>
      <c r="M23" s="10">
        <f>+newForecast!F4</f>
        <v>1.2E-2</v>
      </c>
      <c r="N23" s="10">
        <f>+newForecast!G4</f>
        <v>1.2999999999999999E-2</v>
      </c>
      <c r="O23" s="10">
        <f>+newForecast!H4</f>
        <v>1.4999999999999999E-2</v>
      </c>
      <c r="P23" s="10">
        <f>+newForecast!I4</f>
        <v>1.4999999999999999E-2</v>
      </c>
      <c r="Q23" s="47"/>
      <c r="R23" s="47"/>
      <c r="S23" s="47"/>
    </row>
    <row r="24" spans="2:23" x14ac:dyDescent="0.25">
      <c r="B24" s="9" t="s">
        <v>22</v>
      </c>
      <c r="J24" s="10">
        <f>+newForecast!C10</f>
        <v>1.7999999999999999E-2</v>
      </c>
      <c r="K24" s="10">
        <f>+newForecast!D10</f>
        <v>1.6E-2</v>
      </c>
      <c r="L24" s="10">
        <f>+newForecast!E10</f>
        <v>1.7000000000000001E-2</v>
      </c>
      <c r="M24" s="10">
        <f>+newForecast!F10</f>
        <v>1.6E-2</v>
      </c>
      <c r="N24" s="10">
        <f>+newForecast!G10</f>
        <v>1.6E-2</v>
      </c>
      <c r="O24" s="10">
        <f>+newForecast!H10</f>
        <v>1.7000000000000001E-2</v>
      </c>
      <c r="P24" s="10">
        <f>+newForecast!I10</f>
        <v>1.7999999999999999E-2</v>
      </c>
      <c r="Q24" s="47" cm="1">
        <f t="array" ref="Q24">PRODUCT(1 + J24:P24)^(1/COUNTA(J24:P24)) - 1</f>
        <v>1.685680172045001E-2</v>
      </c>
      <c r="R24" s="47"/>
      <c r="S24" s="47"/>
    </row>
    <row r="25" spans="2:23" x14ac:dyDescent="0.25">
      <c r="B25" s="9" t="s">
        <v>68</v>
      </c>
      <c r="J25" s="48">
        <f>J24 * IFERROR(LOOKUP(J22, $U$7:$U$11, $V$7:$V$11), -99)</f>
        <v>1.7999999999999999E-2</v>
      </c>
      <c r="K25" s="48">
        <f t="shared" ref="K25" si="8">K24 * IFERROR(LOOKUP(K22, $U$7:$U$11, $V$7:$V$11), -99)</f>
        <v>2.4E-2</v>
      </c>
      <c r="L25" s="48">
        <f t="shared" ref="L25" si="9">L24 * IFERROR(LOOKUP(L22, $U$7:$U$11, $V$7:$V$11), -99)</f>
        <v>1.7000000000000001E-2</v>
      </c>
      <c r="M25" s="48">
        <f t="shared" ref="M25" si="10">M24 * IFERROR(LOOKUP(M22, $U$7:$U$11, $V$7:$V$11), -99)</f>
        <v>-8.0000000000000002E-3</v>
      </c>
      <c r="N25" s="48">
        <f t="shared" ref="N25" si="11">N24 * IFERROR(LOOKUP(N22, $U$7:$U$11, $V$7:$V$11), -99)</f>
        <v>-2.7199999999999998E-2</v>
      </c>
      <c r="O25" s="48">
        <f t="shared" ref="O25" si="12">O24 * IFERROR(LOOKUP(O22, $U$7:$U$11, $V$7:$V$11), -99)</f>
        <v>-2.8900000000000002E-2</v>
      </c>
      <c r="P25" s="48">
        <f t="shared" ref="P25" si="13">P24 * IFERROR(LOOKUP(P22, $U$7:$U$11, $V$7:$V$11), -99)</f>
        <v>-8.9999999999999993E-3</v>
      </c>
      <c r="Q25" s="47" cm="1">
        <f t="array" ref="Q25">PRODUCT(1 + J25:P25)^(1/COUNTA(J25:P25)) - 1</f>
        <v>-2.2206666191201263E-3</v>
      </c>
      <c r="R25" s="47"/>
      <c r="S25" s="47"/>
    </row>
    <row r="26" spans="2:23" x14ac:dyDescent="0.25">
      <c r="B26" s="9" t="s">
        <v>30</v>
      </c>
      <c r="C26" s="8"/>
      <c r="D26" s="8"/>
      <c r="E26" s="8"/>
      <c r="F26" s="8"/>
      <c r="G26" s="8"/>
      <c r="H26" s="8"/>
      <c r="I26" s="8"/>
      <c r="J26" s="10">
        <f>+J25+(J22-I22)</f>
        <v>-1.9999999999999081E-3</v>
      </c>
      <c r="K26" s="10">
        <f t="shared" ref="K26" si="14">+K25+(K22-J22)</f>
        <v>3.500000000000001E-2</v>
      </c>
      <c r="L26" s="10">
        <f t="shared" ref="L26" si="15">+L25+(L22-K22)</f>
        <v>9.999999999999995E-3</v>
      </c>
      <c r="M26" s="10">
        <f t="shared" ref="M26" si="16">+M25+(M22-L22)</f>
        <v>-2.2000000000000013E-2</v>
      </c>
      <c r="N26" s="10">
        <f t="shared" ref="N26" si="17">+N25+(N22-M22)</f>
        <v>-3.8200000000000012E-2</v>
      </c>
      <c r="O26" s="10">
        <f t="shared" ref="O26" si="18">+O25+(O22-N22)</f>
        <v>-1.9899999999999994E-2</v>
      </c>
      <c r="P26" s="10">
        <f t="shared" ref="P26" si="19">+P25+(P22-O22)</f>
        <v>-9.9999999999999221E-4</v>
      </c>
      <c r="Q26" s="47"/>
      <c r="R26" s="47"/>
      <c r="S26" s="47"/>
    </row>
    <row r="27" spans="2:23" x14ac:dyDescent="0.25">
      <c r="B27" s="2" t="s">
        <v>5</v>
      </c>
      <c r="C27" s="8"/>
      <c r="D27" s="8"/>
      <c r="E27" s="8"/>
      <c r="F27" s="8"/>
      <c r="G27" s="8"/>
      <c r="H27" s="8"/>
      <c r="I27" s="8"/>
      <c r="J27" s="10">
        <f>+newForecast!C16</f>
        <v>0.03</v>
      </c>
      <c r="K27" s="10">
        <f>+newForecast!D16</f>
        <v>2.7E-2</v>
      </c>
      <c r="L27" s="10">
        <f>+newForecast!E16</f>
        <v>2.5999999999999999E-2</v>
      </c>
      <c r="M27" s="10">
        <f>+newForecast!F16</f>
        <v>2.7E-2</v>
      </c>
      <c r="N27" s="10">
        <f>+newForecast!G16</f>
        <v>2.9000000000000001E-2</v>
      </c>
      <c r="O27" s="10">
        <f>+newForecast!H16</f>
        <v>0.03</v>
      </c>
      <c r="P27" s="10">
        <f>+newForecast!I16</f>
        <v>3.1E-2</v>
      </c>
      <c r="Q27" s="47"/>
      <c r="R27" s="47"/>
      <c r="S27" s="47"/>
    </row>
    <row r="28" spans="2:23" x14ac:dyDescent="0.25">
      <c r="B28" s="2" t="s">
        <v>73</v>
      </c>
      <c r="C28" s="8"/>
      <c r="D28" s="8"/>
      <c r="E28" s="8"/>
      <c r="F28" s="8"/>
      <c r="G28" s="8"/>
      <c r="H28" s="8"/>
      <c r="I28" s="46">
        <f>+I29/I30-1</f>
        <v>0.41999999999999993</v>
      </c>
      <c r="J28" s="46">
        <f t="shared" ref="J28" si="20">+J29/J30-1</f>
        <v>0.35905425515340705</v>
      </c>
      <c r="K28" s="46">
        <f t="shared" ref="K28" si="21">+K29/K30-1</f>
        <v>0.31792935135881861</v>
      </c>
      <c r="L28" s="46">
        <f t="shared" ref="L28" si="22">+L29/L30-1</f>
        <v>0.2781896382604292</v>
      </c>
      <c r="M28" s="46">
        <f t="shared" ref="M28" si="23">+M29/M30-1</f>
        <v>0.22121528121560341</v>
      </c>
      <c r="N28" s="46">
        <f t="shared" ref="N28" si="24">+N29/N30-1</f>
        <v>0.15692677126535193</v>
      </c>
      <c r="O28" s="46">
        <f t="shared" ref="O28" si="25">+O29/O30-1</f>
        <v>0.10401493654418048</v>
      </c>
      <c r="P28" s="46">
        <f t="shared" ref="P28" si="26">+P29/P30-1</f>
        <v>7.9569571812958317E-2</v>
      </c>
      <c r="Q28" s="47"/>
      <c r="R28" s="47"/>
      <c r="S28" s="47"/>
      <c r="U28" s="1"/>
    </row>
    <row r="29" spans="2:23" x14ac:dyDescent="0.25">
      <c r="B29" s="2" t="s">
        <v>69</v>
      </c>
      <c r="C29" s="8"/>
      <c r="D29" s="8"/>
      <c r="E29" s="8"/>
      <c r="F29" s="8"/>
      <c r="G29" s="8"/>
      <c r="H29" s="8"/>
      <c r="I29" s="45">
        <v>142</v>
      </c>
      <c r="J29" s="44">
        <f t="shared" ref="J29:P29" si="27">+I29*(1+J25)</f>
        <v>144.55600000000001</v>
      </c>
      <c r="K29" s="44">
        <f t="shared" si="27"/>
        <v>148.02534400000002</v>
      </c>
      <c r="L29" s="44">
        <f t="shared" si="27"/>
        <v>150.54177484800002</v>
      </c>
      <c r="M29" s="44">
        <f t="shared" si="27"/>
        <v>149.33744064921601</v>
      </c>
      <c r="N29" s="44">
        <f t="shared" si="27"/>
        <v>145.27546226355733</v>
      </c>
      <c r="O29" s="44">
        <f t="shared" si="27"/>
        <v>141.07700140414053</v>
      </c>
      <c r="P29" s="44">
        <f t="shared" si="27"/>
        <v>139.80730839150326</v>
      </c>
      <c r="Q29" s="47"/>
      <c r="R29" s="47"/>
      <c r="S29" s="47"/>
      <c r="U29" s="1"/>
    </row>
    <row r="30" spans="2:23" x14ac:dyDescent="0.25">
      <c r="B30" s="9" t="s">
        <v>70</v>
      </c>
      <c r="C30" s="8"/>
      <c r="D30" s="8"/>
      <c r="E30" s="8"/>
      <c r="F30" s="8"/>
      <c r="G30" s="8"/>
      <c r="H30" s="8"/>
      <c r="I30" s="44">
        <v>100</v>
      </c>
      <c r="J30" s="44">
        <f t="shared" ref="J30:P30" si="28">+(1/$V$15)*J29+(($V$15-1)/$V$15)*I30</f>
        <v>106.36514285714286</v>
      </c>
      <c r="K30" s="44">
        <f t="shared" si="28"/>
        <v>112.31660016326529</v>
      </c>
      <c r="L30" s="44">
        <f t="shared" si="28"/>
        <v>117.77733940394168</v>
      </c>
      <c r="M30" s="44">
        <f t="shared" si="28"/>
        <v>122.28592529612372</v>
      </c>
      <c r="N30" s="44">
        <f t="shared" si="28"/>
        <v>125.57014486289994</v>
      </c>
      <c r="O30" s="44">
        <f t="shared" si="28"/>
        <v>127.78541008307717</v>
      </c>
      <c r="P30" s="44">
        <f t="shared" si="28"/>
        <v>129.50282412713804</v>
      </c>
      <c r="Q30" s="47"/>
      <c r="R30" s="47"/>
      <c r="S30" s="47"/>
      <c r="W30" s="5"/>
    </row>
    <row r="31" spans="2:23" x14ac:dyDescent="0.25">
      <c r="B31" s="9" t="s">
        <v>72</v>
      </c>
      <c r="C31" s="8"/>
      <c r="D31" s="8"/>
      <c r="E31" s="8"/>
      <c r="F31" s="8"/>
      <c r="G31" s="8"/>
      <c r="H31" s="8"/>
      <c r="I31" s="8"/>
      <c r="J31" s="10">
        <f>+J30/I30-1</f>
        <v>6.365142857142847E-2</v>
      </c>
      <c r="K31" s="10">
        <f t="shared" ref="K31" si="29">+K30/J30-1</f>
        <v>5.5953079611012591E-2</v>
      </c>
      <c r="L31" s="10">
        <f t="shared" ref="L31" si="30">+L30/K30-1</f>
        <v>4.8619164333131293E-2</v>
      </c>
      <c r="M31" s="10">
        <f t="shared" ref="M31" si="31">+M30/L30-1</f>
        <v>3.8280588736335108E-2</v>
      </c>
      <c r="N31" s="10">
        <f t="shared" ref="N31" si="32">+N30/M30-1</f>
        <v>2.6856889366648318E-2</v>
      </c>
      <c r="O31" s="10">
        <f t="shared" ref="O31" si="33">+O30/N30-1</f>
        <v>1.7641655367969022E-2</v>
      </c>
      <c r="P31" s="10">
        <f t="shared" ref="P31" si="34">+P30/O30-1</f>
        <v>1.3439828873611948E-2</v>
      </c>
      <c r="Q31" s="47" cm="1">
        <f t="array" ref="Q31">PRODUCT(1 + J31:P31)^(1/COUNTA(J31:P31)) - 1</f>
        <v>3.7623720504488478E-2</v>
      </c>
      <c r="R31" s="47"/>
      <c r="S31" s="47"/>
      <c r="W31" s="5"/>
    </row>
    <row r="32" spans="2:23" x14ac:dyDescent="0.25">
      <c r="B32" s="9" t="s">
        <v>76</v>
      </c>
      <c r="C32" s="8"/>
      <c r="D32" s="8"/>
      <c r="E32" s="8"/>
      <c r="F32" s="8"/>
      <c r="G32" s="8"/>
      <c r="H32" s="8"/>
      <c r="I32" s="4">
        <f>+I17</f>
        <v>5.5E-2</v>
      </c>
      <c r="K32" s="44"/>
      <c r="L32" s="44"/>
      <c r="M32" s="44"/>
      <c r="N32" s="4">
        <v>0.05</v>
      </c>
      <c r="O32" s="44"/>
      <c r="P32" s="4">
        <v>4.4999999999999998E-2</v>
      </c>
      <c r="Q32" s="47"/>
      <c r="R32" s="47"/>
      <c r="S32" s="47"/>
    </row>
    <row r="33" spans="2:23" x14ac:dyDescent="0.25">
      <c r="B33" s="9"/>
      <c r="J33" s="8"/>
      <c r="K33" s="8"/>
      <c r="L33" s="8"/>
      <c r="M33" s="8"/>
      <c r="N33" s="8"/>
      <c r="O33" s="8"/>
      <c r="P33" s="8"/>
      <c r="Q33" s="47"/>
      <c r="R33" s="47"/>
      <c r="S33" s="47"/>
    </row>
    <row r="34" spans="2:23" x14ac:dyDescent="0.25">
      <c r="B34" s="6" t="s">
        <v>2</v>
      </c>
      <c r="J34" s="6" t="s">
        <v>14</v>
      </c>
      <c r="K34" s="6" t="s">
        <v>15</v>
      </c>
      <c r="L34" s="6" t="s">
        <v>16</v>
      </c>
      <c r="M34" s="6" t="s">
        <v>17</v>
      </c>
      <c r="N34" s="6" t="s">
        <v>18</v>
      </c>
      <c r="O34" s="6" t="s">
        <v>19</v>
      </c>
      <c r="P34" s="6" t="s">
        <v>20</v>
      </c>
      <c r="Q34" s="47"/>
      <c r="R34" s="47"/>
      <c r="S34" s="47"/>
    </row>
    <row r="35" spans="2:23" x14ac:dyDescent="0.25">
      <c r="B35" s="9" t="s">
        <v>9</v>
      </c>
      <c r="J35" s="50">
        <v>230</v>
      </c>
      <c r="K35" s="50">
        <v>180</v>
      </c>
      <c r="L35" s="50">
        <v>240</v>
      </c>
      <c r="M35" s="50">
        <v>350</v>
      </c>
      <c r="N35" s="50">
        <v>370</v>
      </c>
      <c r="O35" s="50">
        <v>390</v>
      </c>
      <c r="P35" s="50">
        <v>395</v>
      </c>
      <c r="Q35" s="47"/>
      <c r="R35" s="47"/>
      <c r="S35" s="47"/>
    </row>
    <row r="36" spans="2:23" x14ac:dyDescent="0.25">
      <c r="B36" s="9" t="s">
        <v>10</v>
      </c>
      <c r="J36" s="50">
        <v>75</v>
      </c>
      <c r="K36" s="50">
        <v>340</v>
      </c>
      <c r="L36" s="50">
        <v>370</v>
      </c>
      <c r="M36" s="50">
        <v>390</v>
      </c>
      <c r="N36" s="50">
        <v>385</v>
      </c>
      <c r="O36" s="50">
        <v>380</v>
      </c>
      <c r="P36" s="50">
        <v>375</v>
      </c>
      <c r="Q36" s="47"/>
      <c r="R36" s="47"/>
      <c r="S36" s="47"/>
    </row>
    <row r="37" spans="2:23" x14ac:dyDescent="0.25">
      <c r="B37" s="9" t="s">
        <v>11</v>
      </c>
      <c r="I37" s="10">
        <v>0.94</v>
      </c>
      <c r="J37" s="49">
        <v>0.92</v>
      </c>
      <c r="K37" s="49">
        <v>0.95499999999999996</v>
      </c>
      <c r="L37" s="49">
        <v>0.96299999999999997</v>
      </c>
      <c r="M37" s="49">
        <v>0.96599999999999997</v>
      </c>
      <c r="N37" s="49">
        <v>0.96599999999999997</v>
      </c>
      <c r="O37" s="49">
        <v>0.96399999999999997</v>
      </c>
      <c r="P37" s="49">
        <v>0.96099999999999997</v>
      </c>
      <c r="Q37" s="47">
        <f>+AVERAGE(J37:P37)</f>
        <v>0.95642857142857152</v>
      </c>
      <c r="R37" s="47"/>
      <c r="S37" s="47"/>
    </row>
    <row r="38" spans="2:23" x14ac:dyDescent="0.25">
      <c r="B38" s="9" t="s">
        <v>12</v>
      </c>
      <c r="J38" s="10">
        <f>+newForecast!C6</f>
        <v>0.02</v>
      </c>
      <c r="K38" s="10">
        <f>+newForecast!D6</f>
        <v>2.8000000000000001E-2</v>
      </c>
      <c r="L38" s="10">
        <f>+newForecast!E6</f>
        <v>3.2000000000000001E-2</v>
      </c>
      <c r="M38" s="10">
        <f>+newForecast!F6</f>
        <v>3.5000000000000003E-2</v>
      </c>
      <c r="N38" s="10">
        <f>+newForecast!G6</f>
        <v>3.4000000000000002E-2</v>
      </c>
      <c r="O38" s="10">
        <f>+newForecast!H6</f>
        <v>3.3000000000000002E-2</v>
      </c>
      <c r="P38" s="10">
        <f>+newForecast!I6</f>
        <v>3.2000000000000001E-2</v>
      </c>
      <c r="Q38" s="47"/>
      <c r="R38" s="47"/>
      <c r="S38" s="47"/>
    </row>
    <row r="39" spans="2:23" x14ac:dyDescent="0.25">
      <c r="B39" s="9" t="s">
        <v>22</v>
      </c>
      <c r="J39" s="10">
        <f>+newForecast!C12</f>
        <v>2.5999999999999999E-2</v>
      </c>
      <c r="K39" s="10">
        <f>+newForecast!D12</f>
        <v>2.8000000000000001E-2</v>
      </c>
      <c r="L39" s="10">
        <f>+newForecast!E12</f>
        <v>2.9000000000000001E-2</v>
      </c>
      <c r="M39" s="10">
        <f>+newForecast!F12</f>
        <v>2.7E-2</v>
      </c>
      <c r="N39" s="10">
        <f>+newForecast!G12</f>
        <v>2.5999999999999999E-2</v>
      </c>
      <c r="O39" s="10">
        <f>+newForecast!H12</f>
        <v>2.5000000000000001E-2</v>
      </c>
      <c r="P39" s="10">
        <f>+newForecast!I12</f>
        <v>2.5000000000000001E-2</v>
      </c>
      <c r="Q39" s="47">
        <f>+AVERAGE(J39:P39)</f>
        <v>2.6571428571428572E-2</v>
      </c>
      <c r="R39" s="47"/>
      <c r="S39" s="47"/>
    </row>
    <row r="40" spans="2:23" x14ac:dyDescent="0.25">
      <c r="B40" s="9" t="s">
        <v>68</v>
      </c>
      <c r="J40" s="48">
        <f>J39 * IFERROR(LOOKUP(J37, $U$7:$U$11, $V$7:$V$11), -99)</f>
        <v>2.5999999999999999E-2</v>
      </c>
      <c r="K40" s="48">
        <f t="shared" ref="K40" si="35">K39 * IFERROR(LOOKUP(K37, $U$7:$U$11, $V$7:$V$11), -99)</f>
        <v>4.2000000000000003E-2</v>
      </c>
      <c r="L40" s="48">
        <f t="shared" ref="L40" si="36">L39 * IFERROR(LOOKUP(L37, $U$7:$U$11, $V$7:$V$11), -99)</f>
        <v>4.3500000000000004E-2</v>
      </c>
      <c r="M40" s="48">
        <f t="shared" ref="M40" si="37">M39 * IFERROR(LOOKUP(M37, $U$7:$U$11, $V$7:$V$11), -99)</f>
        <v>4.0500000000000001E-2</v>
      </c>
      <c r="N40" s="48">
        <f t="shared" ref="N40" si="38">N39 * IFERROR(LOOKUP(N37, $U$7:$U$11, $V$7:$V$11), -99)</f>
        <v>3.9E-2</v>
      </c>
      <c r="O40" s="48">
        <f t="shared" ref="O40" si="39">O39 * IFERROR(LOOKUP(O37, $U$7:$U$11, $V$7:$V$11), -99)</f>
        <v>3.7500000000000006E-2</v>
      </c>
      <c r="P40" s="48">
        <f t="shared" ref="P40" si="40">P39 * IFERROR(LOOKUP(P37, $U$7:$U$11, $V$7:$V$11), -99)</f>
        <v>3.7500000000000006E-2</v>
      </c>
      <c r="Q40" s="47" cm="1">
        <f t="array" ref="Q40">PRODUCT(1 + J40:P40)^(1/COUNTA(J40:P40)) - 1</f>
        <v>3.7986308814400349E-2</v>
      </c>
      <c r="R40" s="47"/>
      <c r="S40" s="47"/>
    </row>
    <row r="41" spans="2:23" x14ac:dyDescent="0.25">
      <c r="B41" s="9" t="s">
        <v>30</v>
      </c>
      <c r="C41" s="8"/>
      <c r="D41" s="8"/>
      <c r="E41" s="8"/>
      <c r="F41" s="8"/>
      <c r="G41" s="8"/>
      <c r="H41" s="8"/>
      <c r="I41" s="8"/>
      <c r="J41" s="10">
        <f>+J40+(J37-I37)</f>
        <v>6.0000000000000921E-3</v>
      </c>
      <c r="K41" s="10">
        <f t="shared" ref="K41" si="41">+K40+(K37-J37)</f>
        <v>7.699999999999993E-2</v>
      </c>
      <c r="L41" s="10">
        <f t="shared" ref="L41" si="42">+L40+(L37-K37)</f>
        <v>5.1500000000000011E-2</v>
      </c>
      <c r="M41" s="10">
        <f t="shared" ref="M41" si="43">+M40+(M37-L37)</f>
        <v>4.3500000000000004E-2</v>
      </c>
      <c r="N41" s="10">
        <f t="shared" ref="N41" si="44">+N40+(N37-M37)</f>
        <v>3.9E-2</v>
      </c>
      <c r="O41" s="10">
        <f t="shared" ref="O41" si="45">+O40+(O37-N37)</f>
        <v>3.5500000000000004E-2</v>
      </c>
      <c r="P41" s="10">
        <f t="shared" ref="P41" si="46">+P40+(P37-O37)</f>
        <v>3.4500000000000003E-2</v>
      </c>
      <c r="R41" s="47"/>
      <c r="S41" s="47"/>
    </row>
    <row r="42" spans="2:23" x14ac:dyDescent="0.25">
      <c r="B42" s="2" t="s">
        <v>5</v>
      </c>
      <c r="C42" s="8"/>
      <c r="D42" s="8"/>
      <c r="E42" s="8"/>
      <c r="F42" s="8"/>
      <c r="G42" s="8"/>
      <c r="H42" s="8"/>
      <c r="I42" s="8"/>
      <c r="J42" s="10">
        <f>+newForecast!C18</f>
        <v>4.4999999999999998E-2</v>
      </c>
      <c r="K42" s="10">
        <f>+newForecast!D18</f>
        <v>4.8000000000000001E-2</v>
      </c>
      <c r="L42" s="10">
        <f>+newForecast!E18</f>
        <v>5.0999999999999997E-2</v>
      </c>
      <c r="M42" s="10">
        <f>+newForecast!F18</f>
        <v>5.1999999999999998E-2</v>
      </c>
      <c r="N42" s="10">
        <f>+newForecast!G18</f>
        <v>5.0999999999999997E-2</v>
      </c>
      <c r="O42" s="10">
        <f>+newForecast!H18</f>
        <v>4.9000000000000002E-2</v>
      </c>
      <c r="P42" s="10">
        <f>+newForecast!I18</f>
        <v>4.8000000000000001E-2</v>
      </c>
    </row>
    <row r="43" spans="2:23" x14ac:dyDescent="0.25">
      <c r="B43" s="2" t="s">
        <v>73</v>
      </c>
      <c r="C43" s="8"/>
      <c r="D43" s="8"/>
      <c r="E43" s="8"/>
      <c r="F43" s="8"/>
      <c r="G43" s="8"/>
      <c r="H43" s="8"/>
      <c r="I43" s="46">
        <f>+I44/I45-1</f>
        <v>0.41999999999999993</v>
      </c>
      <c r="J43" s="46">
        <f t="shared" ref="J43" si="47">+J44/J45-1</f>
        <v>0.36764776878389482</v>
      </c>
      <c r="K43" s="46">
        <f t="shared" ref="K43" si="48">+K44/K45-1</f>
        <v>0.34350212623706611</v>
      </c>
      <c r="L43" s="46">
        <f t="shared" ref="L43" si="49">+L44/L45-1</f>
        <v>0.32581530739105724</v>
      </c>
      <c r="M43" s="46">
        <f t="shared" ref="M43" si="50">+M44/M45-1</f>
        <v>0.30856584092350103</v>
      </c>
      <c r="N43" s="46">
        <f t="shared" ref="N43" si="51">+N44/N45-1</f>
        <v>0.29316803618099141</v>
      </c>
      <c r="O43" s="46">
        <f t="shared" ref="O43" si="52">+O44/O45-1</f>
        <v>0.27922438687453677</v>
      </c>
      <c r="P43" s="46">
        <f t="shared" ref="P43" si="53">+P44/P45-1</f>
        <v>0.26792950474837562</v>
      </c>
    </row>
    <row r="44" spans="2:23" x14ac:dyDescent="0.25">
      <c r="B44" s="2" t="s">
        <v>69</v>
      </c>
      <c r="C44" s="8"/>
      <c r="D44" s="8"/>
      <c r="E44" s="8"/>
      <c r="F44" s="8"/>
      <c r="G44" s="8"/>
      <c r="H44" s="8"/>
      <c r="I44" s="45">
        <v>142</v>
      </c>
      <c r="J44" s="44">
        <f t="shared" ref="J44:P44" si="54">+I44*(1+J40)</f>
        <v>145.69200000000001</v>
      </c>
      <c r="K44" s="44">
        <f t="shared" si="54"/>
        <v>151.81106400000002</v>
      </c>
      <c r="L44" s="44">
        <f t="shared" si="54"/>
        <v>158.41484528400002</v>
      </c>
      <c r="M44" s="44">
        <f t="shared" si="54"/>
        <v>164.83064651800203</v>
      </c>
      <c r="N44" s="44">
        <f t="shared" si="54"/>
        <v>171.25904173220408</v>
      </c>
      <c r="O44" s="44">
        <f t="shared" si="54"/>
        <v>177.68125579716175</v>
      </c>
      <c r="P44" s="44">
        <f t="shared" si="54"/>
        <v>184.34430288955534</v>
      </c>
      <c r="U44" s="1"/>
    </row>
    <row r="45" spans="2:23" x14ac:dyDescent="0.25">
      <c r="B45" s="9" t="s">
        <v>70</v>
      </c>
      <c r="C45" s="8"/>
      <c r="D45" s="8"/>
      <c r="E45" s="8"/>
      <c r="F45" s="8"/>
      <c r="G45" s="8"/>
      <c r="H45" s="8"/>
      <c r="I45" s="44">
        <v>100</v>
      </c>
      <c r="J45" s="44">
        <f t="shared" ref="J45:P45" si="55">+(1/$V$15)*J44+(($V$15-1)/$V$15)*I45</f>
        <v>106.52742857142857</v>
      </c>
      <c r="K45" s="44">
        <f t="shared" si="55"/>
        <v>112.99651934693877</v>
      </c>
      <c r="L45" s="44">
        <f t="shared" si="55"/>
        <v>119.4848516236618</v>
      </c>
      <c r="M45" s="44">
        <f t="shared" si="55"/>
        <v>125.96282232285326</v>
      </c>
      <c r="N45" s="44">
        <f t="shared" si="55"/>
        <v>132.43371080990337</v>
      </c>
      <c r="O45" s="44">
        <f t="shared" si="55"/>
        <v>138.89764580808315</v>
      </c>
      <c r="P45" s="44">
        <f t="shared" si="55"/>
        <v>145.3900253911506</v>
      </c>
      <c r="U45" s="1"/>
    </row>
    <row r="46" spans="2:23" x14ac:dyDescent="0.25">
      <c r="B46" s="9" t="s">
        <v>72</v>
      </c>
      <c r="C46" s="8"/>
      <c r="D46" s="8"/>
      <c r="E46" s="8"/>
      <c r="F46" s="8"/>
      <c r="G46" s="8"/>
      <c r="H46" s="8"/>
      <c r="I46" s="8"/>
      <c r="J46" s="10">
        <f>+J45/I45-1</f>
        <v>6.5274285714285618E-2</v>
      </c>
      <c r="K46" s="10">
        <f t="shared" ref="K46" si="56">+K45/J45-1</f>
        <v>6.0726996438974057E-2</v>
      </c>
      <c r="L46" s="10">
        <f t="shared" ref="L46" si="57">+L45/K45-1</f>
        <v>5.7420638389768186E-2</v>
      </c>
      <c r="M46" s="10">
        <f t="shared" ref="M46" si="58">+M45/L45-1</f>
        <v>5.4215832477199299E-2</v>
      </c>
      <c r="N46" s="10">
        <f t="shared" ref="N46" si="59">+N45/M45-1</f>
        <v>5.1371415531359599E-2</v>
      </c>
      <c r="O46" s="10">
        <f t="shared" ref="O46" si="60">+O45/N45-1</f>
        <v>4.880883393396851E-2</v>
      </c>
      <c r="P46" s="10">
        <f t="shared" ref="P46" si="61">+P45/O45-1</f>
        <v>4.6742185911761602E-2</v>
      </c>
      <c r="Q46" s="47" cm="1">
        <f t="array" ref="Q46">PRODUCT(1 + J46:P46)^(1/COUNTA(J46:P46)) - 1</f>
        <v>5.4919281586799151E-2</v>
      </c>
      <c r="W46" s="5"/>
    </row>
    <row r="47" spans="2:23" x14ac:dyDescent="0.25">
      <c r="B47" s="9" t="s">
        <v>76</v>
      </c>
      <c r="C47" s="8"/>
      <c r="D47" s="8"/>
      <c r="E47" s="8"/>
      <c r="F47" s="8"/>
      <c r="G47" s="8"/>
      <c r="H47" s="8"/>
      <c r="I47" s="4">
        <f>+I32</f>
        <v>5.5E-2</v>
      </c>
      <c r="K47" s="44"/>
      <c r="L47" s="44"/>
      <c r="M47" s="44"/>
      <c r="N47" s="4">
        <v>0.05</v>
      </c>
      <c r="O47" s="44"/>
      <c r="P47" s="4">
        <v>5.5E-2</v>
      </c>
      <c r="R47" s="47"/>
      <c r="S47" s="47"/>
      <c r="W47" s="5"/>
    </row>
    <row r="49" spans="2:16" x14ac:dyDescent="0.25">
      <c r="B49" s="9"/>
      <c r="C49" s="8"/>
      <c r="D49" s="8"/>
      <c r="E49" s="8"/>
      <c r="F49" s="8"/>
      <c r="G49" s="8"/>
      <c r="H49" s="8"/>
      <c r="I49" s="8"/>
      <c r="J49" s="10"/>
      <c r="K49" s="10"/>
      <c r="L49" s="10"/>
      <c r="M49" s="10"/>
      <c r="N49" s="10"/>
      <c r="O49" s="10"/>
      <c r="P49" s="10"/>
    </row>
    <row r="52" spans="2:16" x14ac:dyDescent="0.25">
      <c r="B52" s="6" t="s">
        <v>26</v>
      </c>
      <c r="C52" s="6">
        <v>2018</v>
      </c>
      <c r="D52" s="6">
        <v>2019</v>
      </c>
      <c r="E52" s="6">
        <v>2020</v>
      </c>
      <c r="F52" s="6">
        <v>2021</v>
      </c>
      <c r="G52" s="6">
        <v>2022</v>
      </c>
      <c r="H52" s="6">
        <v>2023</v>
      </c>
      <c r="I52" s="6">
        <v>2024</v>
      </c>
      <c r="J52" s="6" t="s">
        <v>14</v>
      </c>
    </row>
    <row r="53" spans="2:16" x14ac:dyDescent="0.25">
      <c r="B53" s="9" t="s">
        <v>23</v>
      </c>
      <c r="C53" s="13">
        <v>0.05</v>
      </c>
      <c r="D53" s="13">
        <v>0.06</v>
      </c>
      <c r="E53" s="13">
        <v>0.03</v>
      </c>
      <c r="F53" s="13">
        <v>0.18</v>
      </c>
      <c r="G53" s="13">
        <v>0.26</v>
      </c>
      <c r="H53" s="13">
        <v>0.05</v>
      </c>
      <c r="I53" s="13">
        <v>-0.04</v>
      </c>
      <c r="J53" s="13">
        <v>-0.05</v>
      </c>
    </row>
    <row r="54" spans="2:16" x14ac:dyDescent="0.25">
      <c r="B54" s="9" t="s">
        <v>24</v>
      </c>
      <c r="C54" s="13">
        <v>0.01</v>
      </c>
      <c r="D54" s="13">
        <v>0</v>
      </c>
      <c r="E54" s="13">
        <v>0</v>
      </c>
      <c r="F54" s="13">
        <v>0.04</v>
      </c>
      <c r="G54" s="13">
        <v>0.04</v>
      </c>
      <c r="H54" s="13">
        <v>0.02</v>
      </c>
      <c r="I54" s="13">
        <v>0.01</v>
      </c>
      <c r="J54" s="13">
        <v>0.01</v>
      </c>
    </row>
    <row r="55" spans="2:16" x14ac:dyDescent="0.25">
      <c r="B55" s="9" t="s">
        <v>25</v>
      </c>
      <c r="C55" s="13">
        <v>0.04</v>
      </c>
      <c r="D55" s="13">
        <v>0.06</v>
      </c>
      <c r="E55" s="13">
        <v>0.03</v>
      </c>
      <c r="F55" s="13">
        <v>0.14000000000000001</v>
      </c>
      <c r="G55" s="13">
        <v>0.22</v>
      </c>
      <c r="H55" s="13">
        <v>0.03</v>
      </c>
      <c r="I55" s="13">
        <v>-0.05</v>
      </c>
      <c r="J55" s="13">
        <v>-0.06</v>
      </c>
    </row>
    <row r="56" spans="2:16" x14ac:dyDescent="0.25">
      <c r="B56" s="14" t="s">
        <v>27</v>
      </c>
    </row>
    <row r="60" spans="2:16" x14ac:dyDescent="0.25">
      <c r="B60" s="2" t="s">
        <v>59</v>
      </c>
    </row>
    <row r="61" spans="2:16" x14ac:dyDescent="0.25">
      <c r="B61" t="s">
        <v>60</v>
      </c>
      <c r="C61" s="1">
        <f>AVERAGE(Industrial!Q34:Q40)</f>
        <v>0.13435442692947155</v>
      </c>
      <c r="E61" t="s">
        <v>62</v>
      </c>
    </row>
    <row r="62" spans="2:16" x14ac:dyDescent="0.25">
      <c r="B62" t="s">
        <v>63</v>
      </c>
      <c r="C62" s="1">
        <v>4.7E-2</v>
      </c>
      <c r="E62" t="s">
        <v>62</v>
      </c>
    </row>
    <row r="63" spans="2:16" x14ac:dyDescent="0.25">
      <c r="B63" t="s">
        <v>61</v>
      </c>
      <c r="C63" s="1">
        <v>5.1200000000000002E-2</v>
      </c>
      <c r="E63" t="s">
        <v>62</v>
      </c>
    </row>
    <row r="64" spans="2:16" x14ac:dyDescent="0.25">
      <c r="B64" t="s">
        <v>64</v>
      </c>
      <c r="C64" s="1">
        <f>(5.1/4.3)^(1/7)-1</f>
        <v>2.4674574473283695E-2</v>
      </c>
      <c r="G64" t="s">
        <v>65</v>
      </c>
    </row>
    <row r="66" spans="2:21" x14ac:dyDescent="0.25">
      <c r="B66" t="s">
        <v>67</v>
      </c>
      <c r="C66" s="5">
        <f>C62+C63+C64</f>
        <v>0.1228745744732837</v>
      </c>
    </row>
    <row r="68" spans="2:21" x14ac:dyDescent="0.25">
      <c r="B68" t="s">
        <v>66</v>
      </c>
      <c r="C68" s="5">
        <f>C61-C66</f>
        <v>1.147985245618785E-2</v>
      </c>
    </row>
    <row r="76" spans="2:21" x14ac:dyDescent="0.25">
      <c r="B76" s="2" t="s">
        <v>77</v>
      </c>
      <c r="T76" s="52"/>
    </row>
    <row r="77" spans="2:21" x14ac:dyDescent="0.25">
      <c r="B77" s="2" t="s">
        <v>6</v>
      </c>
    </row>
    <row r="78" spans="2:21" x14ac:dyDescent="0.25">
      <c r="B78" t="s">
        <v>60</v>
      </c>
      <c r="I78" s="51">
        <v>-1</v>
      </c>
      <c r="J78" s="51">
        <f>-I78*I17</f>
        <v>5.5E-2</v>
      </c>
      <c r="K78" s="51">
        <f>+J78*(1+K16)</f>
        <v>5.8088495653134009E-2</v>
      </c>
      <c r="L78" s="51">
        <f t="shared" ref="L78:M78" si="62">+K78*(1+L16)</f>
        <v>6.106414679684289E-2</v>
      </c>
      <c r="M78" s="51">
        <f t="shared" si="62"/>
        <v>6.3952925149989487E-2</v>
      </c>
      <c r="N78" s="51">
        <f>+M78*(1+N16)+M78*(1+N16)*(1+O16)/N17</f>
        <v>1.4510530538755848</v>
      </c>
      <c r="O78" s="51"/>
      <c r="P78" s="51"/>
      <c r="R78" s="5">
        <f>+IRR(I78:N78)</f>
        <v>0.12071218862406785</v>
      </c>
      <c r="S78" s="5">
        <f>+SUM(I79:I81)</f>
        <v>0.1213089678397577</v>
      </c>
      <c r="T78" s="52"/>
      <c r="U78" s="53"/>
    </row>
    <row r="79" spans="2:21" x14ac:dyDescent="0.25">
      <c r="B79" t="s">
        <v>78</v>
      </c>
      <c r="I79" s="5">
        <f>+I17</f>
        <v>5.5E-2</v>
      </c>
      <c r="K79" s="51"/>
      <c r="R79" s="5"/>
    </row>
    <row r="80" spans="2:21" x14ac:dyDescent="0.25">
      <c r="B80" t="s">
        <v>79</v>
      </c>
      <c r="I80" s="1" cm="1">
        <f t="array" ref="I80">PRODUCT(1 + K16:O16)^(1/COUNTA(K16:O16)) - 1</f>
        <v>4.706409134830114E-2</v>
      </c>
      <c r="R80" s="5"/>
    </row>
    <row r="81" spans="2:19" x14ac:dyDescent="0.25">
      <c r="B81" t="s">
        <v>80</v>
      </c>
      <c r="I81" s="1">
        <f>(I17/N17)^(1/5)-1</f>
        <v>1.9244876491456564E-2</v>
      </c>
      <c r="J81" s="51"/>
      <c r="K81" s="51"/>
      <c r="L81" s="51"/>
      <c r="M81" s="51"/>
      <c r="N81" s="51"/>
      <c r="O81" s="51"/>
      <c r="P81" s="51"/>
      <c r="R81" s="5"/>
    </row>
    <row r="82" spans="2:19" x14ac:dyDescent="0.25">
      <c r="I82" s="5">
        <f>+SUM(I79:I81)</f>
        <v>0.1213089678397577</v>
      </c>
      <c r="J82" s="54"/>
      <c r="K82" s="54"/>
      <c r="L82" s="54"/>
      <c r="M82" s="54"/>
      <c r="N82" s="54"/>
      <c r="O82" s="54"/>
      <c r="P82" s="54"/>
      <c r="R82" s="5"/>
    </row>
    <row r="83" spans="2:19" x14ac:dyDescent="0.25">
      <c r="I83" s="5"/>
      <c r="J83" s="54"/>
      <c r="K83" s="54"/>
      <c r="L83" s="54"/>
      <c r="M83" s="54"/>
      <c r="N83" s="54"/>
      <c r="O83" s="54"/>
      <c r="P83" s="54"/>
      <c r="R83" s="5"/>
    </row>
    <row r="84" spans="2:19" x14ac:dyDescent="0.25">
      <c r="B84" s="2" t="s">
        <v>81</v>
      </c>
    </row>
    <row r="85" spans="2:19" x14ac:dyDescent="0.25">
      <c r="B85" t="s">
        <v>60</v>
      </c>
      <c r="I85" s="51">
        <v>-1</v>
      </c>
      <c r="J85" s="51">
        <f>-I85*I32</f>
        <v>5.5E-2</v>
      </c>
      <c r="K85" s="51">
        <f>+J85*(1+K31)</f>
        <v>5.8077419378605694E-2</v>
      </c>
      <c r="L85" s="51">
        <f t="shared" ref="L85:M85" si="63">+K85*(1+L31)</f>
        <v>6.0901094975418305E-2</v>
      </c>
      <c r="M85" s="51">
        <f t="shared" si="63"/>
        <v>6.3232424745764779E-2</v>
      </c>
      <c r="N85" s="51">
        <f>+M85*(1+N31)+M85*(1+N31)*(1+O31)/N32</f>
        <v>1.3864533539611672</v>
      </c>
      <c r="O85" s="51"/>
      <c r="P85" s="51"/>
      <c r="R85" s="5">
        <f>+IRR(I85:N85)</f>
        <v>0.11138398905831104</v>
      </c>
      <c r="S85" s="5">
        <f>+SUM(I86:I88)</f>
        <v>0.11162133610660524</v>
      </c>
    </row>
    <row r="86" spans="2:19" x14ac:dyDescent="0.25">
      <c r="B86" t="s">
        <v>78</v>
      </c>
      <c r="I86" s="5">
        <f>+I32</f>
        <v>5.5E-2</v>
      </c>
      <c r="K86" s="51"/>
      <c r="R86" s="5"/>
    </row>
    <row r="87" spans="2:19" x14ac:dyDescent="0.25">
      <c r="B87" t="s">
        <v>79</v>
      </c>
      <c r="I87" s="1" cm="1">
        <f t="array" ref="I87">PRODUCT(1 + K31:O31)^(1/COUNTA(K31:O31)) - 1</f>
        <v>3.7376459615148683E-2</v>
      </c>
      <c r="R87" s="5"/>
    </row>
    <row r="88" spans="2:19" x14ac:dyDescent="0.25">
      <c r="B88" t="s">
        <v>80</v>
      </c>
      <c r="I88" s="1">
        <f>(I32/N32)^(1/5)-1</f>
        <v>1.9244876491456564E-2</v>
      </c>
      <c r="J88" s="51"/>
      <c r="K88" s="51"/>
      <c r="L88" s="51"/>
      <c r="M88" s="51"/>
      <c r="N88" s="51"/>
      <c r="O88" s="51"/>
      <c r="P88" s="51"/>
      <c r="R88" s="5"/>
    </row>
    <row r="89" spans="2:19" x14ac:dyDescent="0.25">
      <c r="I89" s="5">
        <f>+SUM(I86:I88)</f>
        <v>0.11162133610660524</v>
      </c>
    </row>
    <row r="91" spans="2:19" x14ac:dyDescent="0.25">
      <c r="B91" s="2" t="s">
        <v>82</v>
      </c>
    </row>
    <row r="92" spans="2:19" x14ac:dyDescent="0.25">
      <c r="B92" t="s">
        <v>60</v>
      </c>
      <c r="I92" s="51">
        <v>-1</v>
      </c>
      <c r="J92" s="51">
        <f>-I92*I47</f>
        <v>5.5E-2</v>
      </c>
      <c r="K92" s="51">
        <f>+J92*(1+K46)</f>
        <v>5.8339984804143576E-2</v>
      </c>
      <c r="L92" s="51">
        <f>+K92*(1+L46)</f>
        <v>6.1689903975246874E-2</v>
      </c>
      <c r="M92" s="51">
        <f>+L92*(1+M46)</f>
        <v>6.5034473474703369E-2</v>
      </c>
      <c r="N92" s="51">
        <f>+M92*(1+N46)+M92*(1+N46)*(1+O46)/N47</f>
        <v>1.5026295727781083</v>
      </c>
      <c r="O92" s="51"/>
      <c r="P92" s="51"/>
      <c r="R92" s="5">
        <f>+IRR(I92:N92)</f>
        <v>0.12814534941247446</v>
      </c>
      <c r="S92" s="5">
        <f>+SUM(I93:I95)</f>
        <v>0.12874512932795851</v>
      </c>
    </row>
    <row r="93" spans="2:19" x14ac:dyDescent="0.25">
      <c r="B93" t="s">
        <v>78</v>
      </c>
      <c r="I93" s="5">
        <f>+I47</f>
        <v>5.5E-2</v>
      </c>
      <c r="K93" s="51"/>
      <c r="R93" s="5"/>
    </row>
    <row r="94" spans="2:19" x14ac:dyDescent="0.25">
      <c r="B94" t="s">
        <v>79</v>
      </c>
      <c r="I94" s="1" cm="1">
        <f t="array" ref="I94">PRODUCT(1 + K46:O46)^(1/COUNTA(K46:O46)) - 1</f>
        <v>5.450025283650195E-2</v>
      </c>
      <c r="R94" s="5"/>
    </row>
    <row r="95" spans="2:19" x14ac:dyDescent="0.25">
      <c r="B95" t="s">
        <v>80</v>
      </c>
      <c r="I95" s="1">
        <f>(I47/N47)^(1/5)-1</f>
        <v>1.9244876491456564E-2</v>
      </c>
      <c r="J95" s="51"/>
      <c r="K95" s="51"/>
      <c r="L95" s="51"/>
      <c r="M95" s="51"/>
      <c r="N95" s="51"/>
      <c r="O95" s="51"/>
      <c r="P95" s="51"/>
      <c r="R95" s="5"/>
    </row>
    <row r="96" spans="2:19" x14ac:dyDescent="0.25">
      <c r="I96" s="5">
        <f>+SUM(I93:I95)</f>
        <v>0.12874512932795851</v>
      </c>
      <c r="J96" s="54"/>
      <c r="K96" s="54"/>
      <c r="L96" s="54"/>
      <c r="M96" s="54"/>
      <c r="N96" s="54"/>
      <c r="O96" s="54"/>
      <c r="P96" s="54"/>
      <c r="R96" s="5"/>
    </row>
    <row r="112" spans="2:19" x14ac:dyDescent="0.25">
      <c r="B112" t="s">
        <v>60</v>
      </c>
      <c r="I112" s="51">
        <v>-1</v>
      </c>
      <c r="J112" s="51">
        <f>-I112*I17</f>
        <v>5.5E-2</v>
      </c>
      <c r="K112" s="51">
        <f>+J112*(1+K16)</f>
        <v>5.8088495653134009E-2</v>
      </c>
      <c r="L112" s="51">
        <f>+K112*(1+L16)</f>
        <v>6.106414679684289E-2</v>
      </c>
      <c r="M112" s="51">
        <f>+L112*(1+M16)</f>
        <v>6.3952925149989487E-2</v>
      </c>
      <c r="N112" s="51">
        <f>+M112*(1+N16)</f>
        <v>6.6661265439169046E-2</v>
      </c>
      <c r="O112" s="51">
        <f>+N112*(1+O16)</f>
        <v>6.9219589421820799E-2</v>
      </c>
      <c r="P112" s="51">
        <f>+O112*(1+P16)+O112*(1+P16)*(1+P16)/P17</f>
        <v>1.7199688104742945</v>
      </c>
      <c r="R112" s="5">
        <f>+IRR(I112:P112)</f>
        <v>0.12553166687467043</v>
      </c>
      <c r="S112" s="5">
        <f>+SUM(I113:I115)</f>
        <v>0.12773410236709665</v>
      </c>
    </row>
    <row r="113" spans="2:9" x14ac:dyDescent="0.25">
      <c r="B113" t="s">
        <v>78</v>
      </c>
      <c r="I113" s="5">
        <f>+I17</f>
        <v>5.5E-2</v>
      </c>
    </row>
    <row r="114" spans="2:9" x14ac:dyDescent="0.25">
      <c r="B114" t="s">
        <v>79</v>
      </c>
      <c r="I114" s="1" cm="1">
        <f t="array" ref="I114">(PRODUCT(1 + K16:P16)*(1+P16))^(1/(COUNTA(K16:P16)+1)) - 1</f>
        <v>4.3651999959537058E-2</v>
      </c>
    </row>
    <row r="115" spans="2:9" x14ac:dyDescent="0.25">
      <c r="B115" t="s">
        <v>80</v>
      </c>
      <c r="I115" s="1">
        <f>(I17/P17)^(1/7)-1</f>
        <v>2.9082102407559596E-2</v>
      </c>
    </row>
    <row r="116" spans="2:9" x14ac:dyDescent="0.25">
      <c r="I116" s="5">
        <f>+SUM(I113:I115)</f>
        <v>0.12773410236709665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BA83-50AF-4B4A-83F6-564DC0AB97DF}">
  <dimension ref="A1:Y190"/>
  <sheetViews>
    <sheetView workbookViewId="0"/>
  </sheetViews>
  <sheetFormatPr defaultRowHeight="15" x14ac:dyDescent="0.25"/>
  <cols>
    <col min="1" max="4" width="12.7109375" customWidth="1"/>
    <col min="11" max="11" width="18.42578125" customWidth="1"/>
    <col min="12" max="12" width="20.42578125" bestFit="1" customWidth="1"/>
  </cols>
  <sheetData>
    <row r="1" spans="1:25" x14ac:dyDescent="0.25">
      <c r="B1" s="63" t="s">
        <v>47</v>
      </c>
      <c r="C1" s="64"/>
      <c r="D1" s="65"/>
    </row>
    <row r="2" spans="1:25" x14ac:dyDescent="0.25">
      <c r="B2" s="40" t="s">
        <v>49</v>
      </c>
      <c r="C2" s="41" t="s">
        <v>50</v>
      </c>
      <c r="D2" s="42" t="s">
        <v>51</v>
      </c>
      <c r="K2" t="s">
        <v>56</v>
      </c>
      <c r="L2" t="s">
        <v>52</v>
      </c>
      <c r="Q2" t="s">
        <v>57</v>
      </c>
      <c r="R2" t="s">
        <v>52</v>
      </c>
      <c r="S2" t="s">
        <v>53</v>
      </c>
      <c r="T2" t="s">
        <v>4</v>
      </c>
      <c r="U2" t="s">
        <v>54</v>
      </c>
      <c r="Y2" t="s">
        <v>55</v>
      </c>
    </row>
    <row r="3" spans="1:25" x14ac:dyDescent="0.25">
      <c r="A3">
        <v>20244</v>
      </c>
      <c r="B3" s="34">
        <v>9.7999999999999997E-3</v>
      </c>
      <c r="C3" s="35">
        <v>1.9E-3</v>
      </c>
      <c r="D3" s="36">
        <v>1.17E-2</v>
      </c>
      <c r="H3" t="str">
        <f>IF((RIGHT(A3,1)="4"),LEFT(A3,4),"")</f>
        <v>2024</v>
      </c>
      <c r="I3" t="str">
        <f>RIGHT(A3,1)</f>
        <v>4</v>
      </c>
      <c r="J3">
        <f>IF(H3="","",VALUE(H3))</f>
        <v>2024</v>
      </c>
      <c r="K3" s="1" cm="1">
        <f t="array" ref="K3">PRODUCT(1+D3:D6)-1</f>
        <v>2.6003685816536226E-2</v>
      </c>
      <c r="L3" s="1" cm="1">
        <f t="array" ref="L3">PRODUCT(1+D3:D22)^(1/5)-1</f>
        <v>0.12549758813539791</v>
      </c>
      <c r="P3">
        <v>1982</v>
      </c>
      <c r="Q3" s="1">
        <f>VLOOKUP(P3,$J$3:$L$190,2,FALSE)</f>
        <v>9.8219315198600166E-2</v>
      </c>
      <c r="R3" s="1">
        <f t="shared" ref="R3:R45" si="0">VLOOKUP(P3,$J$3:$L$190,3,FALSE)</f>
        <v>0.15311173031591485</v>
      </c>
      <c r="S3" s="11">
        <f>CapRateSpread!G2</f>
        <v>0.13</v>
      </c>
      <c r="T3" s="11">
        <f>CapRateSpread!H2</f>
        <v>6.13E-2</v>
      </c>
      <c r="U3" s="5">
        <f>R3-T3-3%</f>
        <v>6.1811730315914859E-2</v>
      </c>
      <c r="X3">
        <v>2005</v>
      </c>
      <c r="Y3" s="43">
        <v>2.6134384320271709E-2</v>
      </c>
    </row>
    <row r="4" spans="1:25" x14ac:dyDescent="0.25">
      <c r="A4">
        <v>20243</v>
      </c>
      <c r="B4" s="34">
        <v>0.01</v>
      </c>
      <c r="C4" s="35">
        <v>8.0000000000000004E-4</v>
      </c>
      <c r="D4" s="36">
        <v>1.0800000000000001E-2</v>
      </c>
      <c r="H4" t="str">
        <f t="shared" ref="H4:H67" si="1">IF((RIGHT(A4,1)="4"),LEFT(A4,4),"")</f>
        <v/>
      </c>
      <c r="I4" t="str">
        <f t="shared" ref="I4:I67" si="2">RIGHT(A4,1)</f>
        <v>3</v>
      </c>
      <c r="J4" t="str">
        <f>IF(H4="","",VALUE(H4))</f>
        <v/>
      </c>
      <c r="K4" s="1" cm="1">
        <f t="array" ref="K4">PRODUCT(1+D4:D7)-1</f>
        <v>-9.0854982590320432E-3</v>
      </c>
      <c r="L4" s="1" cm="1">
        <f t="array" ref="L4">PRODUCT(1+D4:D23)^(1/5)-1</f>
        <v>0.12980319757433834</v>
      </c>
      <c r="P4">
        <v>1983</v>
      </c>
      <c r="Q4" s="1">
        <f t="shared" ref="Q4:Q45" si="3">VLOOKUP(P4,$J$3:$L$190,2,FALSE)</f>
        <v>0.12768217629966094</v>
      </c>
      <c r="R4" s="1">
        <f t="shared" si="0"/>
        <v>0.15036684756497332</v>
      </c>
      <c r="S4" s="11">
        <f>CapRateSpread!G3</f>
        <v>0.1111</v>
      </c>
      <c r="T4" s="11">
        <f>CapRateSpread!H3</f>
        <v>3.2099999999999997E-2</v>
      </c>
      <c r="U4" s="5">
        <f t="shared" ref="U4:U45" si="4">R4-T4-3%</f>
        <v>8.8266847564973328E-2</v>
      </c>
      <c r="X4">
        <v>2006</v>
      </c>
      <c r="Y4" s="43">
        <v>4.7733104542629912E-2</v>
      </c>
    </row>
    <row r="5" spans="1:25" x14ac:dyDescent="0.25">
      <c r="A5">
        <v>20242</v>
      </c>
      <c r="B5" s="34">
        <v>9.7999999999999997E-3</v>
      </c>
      <c r="C5" s="35">
        <v>-7.7999999999999996E-3</v>
      </c>
      <c r="D5" s="36">
        <v>2E-3</v>
      </c>
      <c r="H5" t="str">
        <f t="shared" si="1"/>
        <v/>
      </c>
      <c r="I5" t="str">
        <f t="shared" si="2"/>
        <v>2</v>
      </c>
      <c r="J5" t="str">
        <f t="shared" ref="J5:J68" si="5">IF(H5="","",VALUE(H5))</f>
        <v/>
      </c>
      <c r="K5" s="1" cm="1">
        <f t="array" ref="K5">PRODUCT(1+D5:D8)-1</f>
        <v>-2.2221879663195998E-2</v>
      </c>
      <c r="L5" s="1" cm="1">
        <f t="array" ref="L5">PRODUCT(1+D5:D24)^(1/5)-1</f>
        <v>0.13441515457425046</v>
      </c>
      <c r="P5">
        <v>1984</v>
      </c>
      <c r="Q5" s="1">
        <f t="shared" si="3"/>
        <v>0.13360553558251986</v>
      </c>
      <c r="R5" s="1">
        <f t="shared" si="0"/>
        <v>0.13922322011167942</v>
      </c>
      <c r="S5" s="11">
        <f>CapRateSpread!G4</f>
        <v>0.1244</v>
      </c>
      <c r="T5" s="11">
        <f>CapRateSpread!H4</f>
        <v>4.2999999999999997E-2</v>
      </c>
      <c r="U5" s="5">
        <f t="shared" si="4"/>
        <v>6.6223220111679429E-2</v>
      </c>
      <c r="X5">
        <v>2007</v>
      </c>
      <c r="Y5" s="43">
        <v>2.9569388653737816E-2</v>
      </c>
    </row>
    <row r="6" spans="1:25" x14ac:dyDescent="0.25">
      <c r="A6">
        <v>20241</v>
      </c>
      <c r="B6" s="34">
        <v>9.5999999999999992E-3</v>
      </c>
      <c r="C6" s="35">
        <v>-8.3999999999999995E-3</v>
      </c>
      <c r="D6" s="36">
        <v>1.2999999999999999E-3</v>
      </c>
      <c r="H6" t="str">
        <f t="shared" si="1"/>
        <v/>
      </c>
      <c r="I6" t="str">
        <f t="shared" si="2"/>
        <v>1</v>
      </c>
      <c r="J6" t="str">
        <f t="shared" si="5"/>
        <v/>
      </c>
      <c r="K6" s="1" cm="1">
        <f t="array" ref="K6">PRODUCT(1+D6:D9)-1</f>
        <v>-3.1394648456774754E-2</v>
      </c>
      <c r="L6" s="1" cm="1">
        <f t="array" ref="L6">PRODUCT(1+D6:D25)^(1/5)-1</f>
        <v>0.14163632855458497</v>
      </c>
      <c r="P6">
        <v>1985</v>
      </c>
      <c r="Q6" s="1">
        <f t="shared" si="3"/>
        <v>0.12242088238060189</v>
      </c>
      <c r="R6" s="1">
        <f t="shared" si="0"/>
        <v>0.13120667954926324</v>
      </c>
      <c r="S6" s="11">
        <f>CapRateSpread!G5</f>
        <v>0.1062</v>
      </c>
      <c r="T6" s="11">
        <f>CapRateSpread!H5</f>
        <v>3.5499999999999997E-2</v>
      </c>
      <c r="U6" s="5">
        <f t="shared" si="4"/>
        <v>6.5706679549263236E-2</v>
      </c>
      <c r="X6">
        <v>2008</v>
      </c>
      <c r="Y6" s="43">
        <v>-1.5638447996095706E-2</v>
      </c>
    </row>
    <row r="7" spans="1:25" x14ac:dyDescent="0.25">
      <c r="A7">
        <v>20234</v>
      </c>
      <c r="B7" s="34">
        <v>9.1999999999999998E-3</v>
      </c>
      <c r="C7" s="35">
        <v>-3.2099999999999997E-2</v>
      </c>
      <c r="D7" s="36">
        <v>-2.29E-2</v>
      </c>
      <c r="H7" t="str">
        <f t="shared" si="1"/>
        <v>2023</v>
      </c>
      <c r="I7" t="str">
        <f t="shared" si="2"/>
        <v>4</v>
      </c>
      <c r="J7">
        <f t="shared" si="5"/>
        <v>2023</v>
      </c>
      <c r="K7" s="1" cm="1">
        <f t="array" ref="K7">PRODUCT(1+D7:D10)-1</f>
        <v>-4.0487717771172438E-2</v>
      </c>
      <c r="L7" s="1" cm="1">
        <f t="array" ref="L7">PRODUCT(1+D7:D26)^(1/5)-1</f>
        <v>0.14815162838207896</v>
      </c>
      <c r="P7">
        <v>1986</v>
      </c>
      <c r="Q7" s="1">
        <f t="shared" si="3"/>
        <v>8.6785637511820557E-2</v>
      </c>
      <c r="R7" s="1">
        <f t="shared" si="0"/>
        <v>0.11359552243583093</v>
      </c>
      <c r="S7" s="11">
        <f>CapRateSpread!G6</f>
        <v>7.6799999999999993E-2</v>
      </c>
      <c r="T7" s="11">
        <f>CapRateSpread!H6</f>
        <v>1.9E-2</v>
      </c>
      <c r="U7" s="5">
        <f t="shared" si="4"/>
        <v>6.4595522435830929E-2</v>
      </c>
      <c r="X7">
        <v>2009</v>
      </c>
      <c r="Y7" s="43">
        <v>-0.11062420538382867</v>
      </c>
    </row>
    <row r="8" spans="1:25" x14ac:dyDescent="0.25">
      <c r="A8">
        <v>20233</v>
      </c>
      <c r="B8" s="34">
        <v>8.8000000000000005E-3</v>
      </c>
      <c r="C8" s="35">
        <v>-1.14E-2</v>
      </c>
      <c r="D8" s="36">
        <v>-2.5999999999999999E-3</v>
      </c>
      <c r="H8" t="str">
        <f t="shared" si="1"/>
        <v/>
      </c>
      <c r="I8" t="str">
        <f t="shared" si="2"/>
        <v>3</v>
      </c>
      <c r="J8" t="str">
        <f t="shared" si="5"/>
        <v/>
      </c>
      <c r="K8" s="1" cm="1">
        <f t="array" ref="K8">PRODUCT(1+D8:D11)-1</f>
        <v>-5.2860918831538095E-2</v>
      </c>
      <c r="L8" s="1" cm="1">
        <f t="array" ref="L8">PRODUCT(1+D8:D27)^(1/5)-1</f>
        <v>0.16129016599626311</v>
      </c>
      <c r="P8">
        <v>1987</v>
      </c>
      <c r="Q8" s="1">
        <f t="shared" si="3"/>
        <v>9.8822904438850001E-2</v>
      </c>
      <c r="R8" s="1">
        <f t="shared" si="0"/>
        <v>0.11371790355705369</v>
      </c>
      <c r="S8" s="11">
        <f>CapRateSpread!G7</f>
        <v>8.3799999999999999E-2</v>
      </c>
      <c r="T8" s="11">
        <f>CapRateSpread!H7</f>
        <v>3.6700000000000003E-2</v>
      </c>
      <c r="U8" s="5">
        <f t="shared" si="4"/>
        <v>4.7017903557053681E-2</v>
      </c>
      <c r="X8">
        <v>2010</v>
      </c>
      <c r="Y8" s="43">
        <v>-5.8571212218697988E-2</v>
      </c>
    </row>
    <row r="9" spans="1:25" x14ac:dyDescent="0.25">
      <c r="A9">
        <v>20232</v>
      </c>
      <c r="B9" s="34">
        <v>8.6E-3</v>
      </c>
      <c r="C9" s="35">
        <v>-1.6E-2</v>
      </c>
      <c r="D9" s="36">
        <v>-7.4000000000000003E-3</v>
      </c>
      <c r="H9" t="str">
        <f t="shared" si="1"/>
        <v/>
      </c>
      <c r="I9" t="str">
        <f t="shared" si="2"/>
        <v>2</v>
      </c>
      <c r="J9" t="str">
        <f t="shared" si="5"/>
        <v/>
      </c>
      <c r="K9" s="1" cm="1">
        <f t="array" ref="K9">PRODUCT(1+D9:D12)-1</f>
        <v>-3.9756327574143824E-2</v>
      </c>
      <c r="L9" s="1" cm="1">
        <f t="array" ref="L9">PRODUCT(1+D9:D28)^(1/5)-1</f>
        <v>0.16957741094150469</v>
      </c>
      <c r="P9">
        <v>1988</v>
      </c>
      <c r="Q9" s="1">
        <f t="shared" si="3"/>
        <v>9.8852627833668549E-2</v>
      </c>
      <c r="R9" s="1">
        <f t="shared" si="0"/>
        <v>0.10796425175214819</v>
      </c>
      <c r="S9" s="11">
        <f>CapRateSpread!G8</f>
        <v>8.8499999999999995E-2</v>
      </c>
      <c r="T9" s="11">
        <f>CapRateSpread!H8</f>
        <v>4.0800000000000003E-2</v>
      </c>
      <c r="U9" s="5">
        <f t="shared" si="4"/>
        <v>3.7164251752148186E-2</v>
      </c>
      <c r="X9">
        <v>2011</v>
      </c>
      <c r="Y9" s="43">
        <v>1.1144163723696199E-2</v>
      </c>
    </row>
    <row r="10" spans="1:25" x14ac:dyDescent="0.25">
      <c r="A10">
        <v>20231</v>
      </c>
      <c r="B10" s="34">
        <v>8.3999999999999995E-3</v>
      </c>
      <c r="C10" s="35">
        <v>-1.6400000000000001E-2</v>
      </c>
      <c r="D10" s="36">
        <v>-8.0999999999999996E-3</v>
      </c>
      <c r="H10" t="str">
        <f t="shared" si="1"/>
        <v/>
      </c>
      <c r="I10" t="str">
        <f t="shared" si="2"/>
        <v>1</v>
      </c>
      <c r="J10" t="str">
        <f t="shared" si="5"/>
        <v/>
      </c>
      <c r="K10" s="1" cm="1">
        <f t="array" ref="K10">PRODUCT(1+D10:D13)-1</f>
        <v>2.4285714652928059E-2</v>
      </c>
      <c r="L10" s="1" cm="1">
        <f t="array" ref="L10">PRODUCT(1+D10:D29)^(1/5)-1</f>
        <v>0.17960793208116188</v>
      </c>
      <c r="P10">
        <v>1989</v>
      </c>
      <c r="Q10" s="1">
        <f t="shared" si="3"/>
        <v>8.7492371581998629E-2</v>
      </c>
      <c r="R10" s="1">
        <f t="shared" si="0"/>
        <v>9.879987270799151E-2</v>
      </c>
      <c r="S10" s="11">
        <f>CapRateSpread!G9</f>
        <v>8.5000000000000006E-2</v>
      </c>
      <c r="T10" s="11">
        <f>CapRateSpread!H9</f>
        <v>4.8300000000000003E-2</v>
      </c>
      <c r="U10" s="5">
        <f t="shared" si="4"/>
        <v>2.0499872707991508E-2</v>
      </c>
      <c r="X10">
        <v>2012</v>
      </c>
      <c r="Y10" s="43">
        <v>3.1820627611532704E-2</v>
      </c>
    </row>
    <row r="11" spans="1:25" x14ac:dyDescent="0.25">
      <c r="A11">
        <v>20224</v>
      </c>
      <c r="B11" s="34">
        <v>7.7000000000000002E-3</v>
      </c>
      <c r="C11" s="35">
        <v>-4.3200000000000002E-2</v>
      </c>
      <c r="D11" s="36">
        <v>-3.5499999999999997E-2</v>
      </c>
      <c r="H11" t="str">
        <f t="shared" si="1"/>
        <v>2022</v>
      </c>
      <c r="I11" t="str">
        <f t="shared" si="2"/>
        <v>4</v>
      </c>
      <c r="J11">
        <f t="shared" si="5"/>
        <v>2022</v>
      </c>
      <c r="K11" s="1" cm="1">
        <f t="array" ref="K11">PRODUCT(1+D11:D14)-1</f>
        <v>0.14562211093452815</v>
      </c>
      <c r="L11" s="1" cm="1">
        <f t="array" ref="L11">PRODUCT(1+D11:D30)^(1/5)-1</f>
        <v>0.18911023780713831</v>
      </c>
      <c r="P11">
        <v>1990</v>
      </c>
      <c r="Q11" s="1">
        <f t="shared" si="3"/>
        <v>1.9502456301745408E-2</v>
      </c>
      <c r="R11" s="1">
        <f t="shared" si="0"/>
        <v>7.786683213414225E-2</v>
      </c>
      <c r="S11" s="11">
        <f>CapRateSpread!G10</f>
        <v>8.5500000000000007E-2</v>
      </c>
      <c r="T11" s="11">
        <f>CapRateSpread!H10</f>
        <v>5.3999999999999999E-2</v>
      </c>
      <c r="U11" s="5">
        <f t="shared" si="4"/>
        <v>-6.1331678658577485E-3</v>
      </c>
      <c r="X11">
        <v>2013</v>
      </c>
      <c r="Y11" s="43">
        <v>5.4387131493518037E-2</v>
      </c>
    </row>
    <row r="12" spans="1:25" x14ac:dyDescent="0.25">
      <c r="A12">
        <v>20223</v>
      </c>
      <c r="B12" s="34">
        <v>7.6E-3</v>
      </c>
      <c r="C12" s="35">
        <v>3.5000000000000001E-3</v>
      </c>
      <c r="D12" s="36">
        <v>1.12E-2</v>
      </c>
      <c r="H12" t="str">
        <f t="shared" si="1"/>
        <v/>
      </c>
      <c r="I12" t="str">
        <f t="shared" si="2"/>
        <v>3</v>
      </c>
      <c r="J12" t="str">
        <f t="shared" si="5"/>
        <v/>
      </c>
      <c r="K12" s="1" cm="1">
        <f t="array" ref="K12">PRODUCT(1+D12:D15)-1</f>
        <v>0.34576449112371188</v>
      </c>
      <c r="L12" s="1" cm="1">
        <f t="array" ref="L12">PRODUCT(1+D12:D31)^(1/5)-1</f>
        <v>0.20561032236717081</v>
      </c>
      <c r="P12">
        <v>1991</v>
      </c>
      <c r="Q12" s="1">
        <f t="shared" si="3"/>
        <v>-3.8624309717200211E-2</v>
      </c>
      <c r="R12" s="1">
        <f t="shared" si="0"/>
        <v>5.175590084788495E-2</v>
      </c>
      <c r="S12" s="11">
        <f>CapRateSpread!G11</f>
        <v>7.8600000000000003E-2</v>
      </c>
      <c r="T12" s="11">
        <f>CapRateSpread!H11</f>
        <v>4.24E-2</v>
      </c>
      <c r="U12" s="5">
        <f t="shared" si="4"/>
        <v>-2.0644099152115049E-2</v>
      </c>
      <c r="X12">
        <v>2014</v>
      </c>
      <c r="Y12" s="43">
        <v>6.0665076242073512E-2</v>
      </c>
    </row>
    <row r="13" spans="1:25" x14ac:dyDescent="0.25">
      <c r="A13">
        <v>20222</v>
      </c>
      <c r="B13" s="34">
        <v>7.7999999999999996E-3</v>
      </c>
      <c r="C13" s="35">
        <v>5.0999999999999997E-2</v>
      </c>
      <c r="D13" s="36">
        <v>5.8799999999999998E-2</v>
      </c>
      <c r="H13" t="str">
        <f t="shared" si="1"/>
        <v/>
      </c>
      <c r="I13" t="str">
        <f t="shared" si="2"/>
        <v>2</v>
      </c>
      <c r="J13" t="str">
        <f t="shared" si="5"/>
        <v/>
      </c>
      <c r="K13" s="1" cm="1">
        <f t="array" ref="K13">PRODUCT(1+D13:D16)-1</f>
        <v>0.47578940289466409</v>
      </c>
      <c r="L13" s="1" cm="1">
        <f t="array" ref="L13">PRODUCT(1+D13:D32)^(1/5)-1</f>
        <v>0.21055325875319242</v>
      </c>
      <c r="P13">
        <v>1992</v>
      </c>
      <c r="Q13" s="1">
        <f t="shared" si="3"/>
        <v>-4.4679964671207939E-2</v>
      </c>
      <c r="R13" s="1">
        <f t="shared" si="0"/>
        <v>2.2725757360259502E-2</v>
      </c>
      <c r="S13" s="11">
        <f>CapRateSpread!G12</f>
        <v>7.0099999999999996E-2</v>
      </c>
      <c r="T13" s="11">
        <f>CapRateSpread!H12</f>
        <v>3.0300000000000001E-2</v>
      </c>
      <c r="U13" s="5">
        <f t="shared" si="4"/>
        <v>-3.7574242639740497E-2</v>
      </c>
      <c r="X13">
        <v>2015</v>
      </c>
      <c r="Y13" s="43">
        <v>6.3345939094725079E-2</v>
      </c>
    </row>
    <row r="14" spans="1:25" x14ac:dyDescent="0.25">
      <c r="A14">
        <v>20221</v>
      </c>
      <c r="B14" s="34">
        <v>8.3999999999999995E-3</v>
      </c>
      <c r="C14" s="35">
        <v>0.10100000000000001</v>
      </c>
      <c r="D14" s="36">
        <v>0.1094</v>
      </c>
      <c r="H14" t="str">
        <f t="shared" si="1"/>
        <v/>
      </c>
      <c r="I14" t="str">
        <f t="shared" si="2"/>
        <v>1</v>
      </c>
      <c r="J14" t="str">
        <f t="shared" si="5"/>
        <v/>
      </c>
      <c r="K14" s="1" cm="1">
        <f t="array" ref="K14">PRODUCT(1+D14:D17)-1</f>
        <v>0.51760436519806374</v>
      </c>
      <c r="L14" s="1" cm="1">
        <f t="array" ref="L14">PRODUCT(1+D14:D33)^(1/5)-1</f>
        <v>0.2042219527064788</v>
      </c>
      <c r="P14">
        <v>1993</v>
      </c>
      <c r="Q14" s="1">
        <f t="shared" si="3"/>
        <v>-7.5103062833824508E-3</v>
      </c>
      <c r="R14" s="1">
        <f t="shared" si="0"/>
        <v>2.1125583792021008E-3</v>
      </c>
      <c r="S14" s="11">
        <f>CapRateSpread!G13</f>
        <v>5.8700000000000002E-2</v>
      </c>
      <c r="T14" s="11">
        <f>CapRateSpread!H13</f>
        <v>2.9499999999999998E-2</v>
      </c>
      <c r="U14" s="5">
        <f t="shared" si="4"/>
        <v>-5.7387441620797897E-2</v>
      </c>
      <c r="X14">
        <v>2016</v>
      </c>
      <c r="Y14" s="43">
        <v>6.7850379678097372E-2</v>
      </c>
    </row>
    <row r="15" spans="1:25" x14ac:dyDescent="0.25">
      <c r="A15">
        <v>20214</v>
      </c>
      <c r="B15" s="34">
        <v>9.1999999999999998E-3</v>
      </c>
      <c r="C15" s="35">
        <v>0.12379999999999999</v>
      </c>
      <c r="D15" s="36">
        <v>0.13300000000000001</v>
      </c>
      <c r="H15" t="str">
        <f t="shared" si="1"/>
        <v>2021</v>
      </c>
      <c r="I15" t="str">
        <f t="shared" si="2"/>
        <v>4</v>
      </c>
      <c r="J15">
        <f t="shared" si="5"/>
        <v>2021</v>
      </c>
      <c r="K15" s="1" cm="1">
        <f t="array" ref="K15">PRODUCT(1+D15:D18)-1</f>
        <v>0.43251783958483192</v>
      </c>
      <c r="L15" s="1" cm="1">
        <f t="array" ref="L15">PRODUCT(1+D15:D34)^(1/5)-1</f>
        <v>0.18596160839072629</v>
      </c>
      <c r="P15">
        <v>1994</v>
      </c>
      <c r="Q15" s="1">
        <f t="shared" si="3"/>
        <v>7.6450593601249839E-2</v>
      </c>
      <c r="R15" s="1">
        <f t="shared" si="0"/>
        <v>6.9266874250573096E-5</v>
      </c>
      <c r="S15" s="11">
        <f>CapRateSpread!G14</f>
        <v>7.0800000000000002E-2</v>
      </c>
      <c r="T15" s="11">
        <f>CapRateSpread!H14</f>
        <v>2.6100000000000002E-2</v>
      </c>
      <c r="U15" s="5">
        <f t="shared" si="4"/>
        <v>-5.6030733125749424E-2</v>
      </c>
      <c r="X15">
        <v>2017</v>
      </c>
      <c r="Y15" s="43">
        <v>5.6166009831417174E-2</v>
      </c>
    </row>
    <row r="16" spans="1:25" x14ac:dyDescent="0.25">
      <c r="A16">
        <v>20213</v>
      </c>
      <c r="B16" s="34">
        <v>9.9000000000000008E-3</v>
      </c>
      <c r="C16" s="35">
        <v>9.9000000000000005E-2</v>
      </c>
      <c r="D16" s="36">
        <v>0.1089</v>
      </c>
      <c r="H16" t="str">
        <f t="shared" si="1"/>
        <v/>
      </c>
      <c r="I16" t="str">
        <f t="shared" si="2"/>
        <v>3</v>
      </c>
      <c r="J16" t="str">
        <f t="shared" si="5"/>
        <v/>
      </c>
      <c r="K16" s="1" cm="1">
        <f t="array" ref="K16">PRODUCT(1+D16:D19)-1</f>
        <v>0.32353016282206704</v>
      </c>
      <c r="L16" s="1" cm="1">
        <f t="array" ref="L16">PRODUCT(1+D16:D35)^(1/5)-1</f>
        <v>0.16377214031209553</v>
      </c>
      <c r="P16">
        <v>1995</v>
      </c>
      <c r="Q16" s="1">
        <f t="shared" si="3"/>
        <v>0.12299484922062232</v>
      </c>
      <c r="R16" s="1">
        <f t="shared" si="0"/>
        <v>1.9595661315485069E-2</v>
      </c>
      <c r="S16" s="11">
        <f>CapRateSpread!G15</f>
        <v>6.5799999999999997E-2</v>
      </c>
      <c r="T16" s="11">
        <f>CapRateSpread!H15</f>
        <v>2.81E-2</v>
      </c>
      <c r="U16" s="5">
        <f t="shared" si="4"/>
        <v>-3.850433868451493E-2</v>
      </c>
      <c r="X16">
        <v>2018</v>
      </c>
      <c r="Y16" s="43">
        <v>5.4186055227464003E-2</v>
      </c>
    </row>
    <row r="17" spans="1:25" x14ac:dyDescent="0.25">
      <c r="A17">
        <v>20212</v>
      </c>
      <c r="B17" s="34">
        <v>1.06E-2</v>
      </c>
      <c r="C17" s="35">
        <v>7.8200000000000006E-2</v>
      </c>
      <c r="D17" s="36">
        <v>8.8800000000000004E-2</v>
      </c>
      <c r="H17" t="str">
        <f t="shared" si="1"/>
        <v/>
      </c>
      <c r="I17" t="str">
        <f t="shared" si="2"/>
        <v>2</v>
      </c>
      <c r="J17" t="str">
        <f t="shared" si="5"/>
        <v/>
      </c>
      <c r="K17" s="1" cm="1">
        <f t="array" ref="K17">PRODUCT(1+D17:D20)-1</f>
        <v>0.22983630604369898</v>
      </c>
      <c r="L17" s="1" cm="1">
        <f t="array" ref="L17">PRODUCT(1+D17:D36)^(1/5)-1</f>
        <v>0.14656287165619797</v>
      </c>
      <c r="P17">
        <v>1996</v>
      </c>
      <c r="Q17" s="1">
        <f t="shared" si="3"/>
        <v>0.13556490902101559</v>
      </c>
      <c r="R17" s="1">
        <f t="shared" si="0"/>
        <v>5.4124104096770376E-2</v>
      </c>
      <c r="S17" s="11">
        <f>CapRateSpread!G16</f>
        <v>6.4399999999999999E-2</v>
      </c>
      <c r="T17" s="11">
        <f>CapRateSpread!H16</f>
        <v>2.93E-2</v>
      </c>
      <c r="U17" s="5">
        <f t="shared" si="4"/>
        <v>-5.1758959032296228E-3</v>
      </c>
      <c r="X17">
        <v>2019</v>
      </c>
      <c r="Y17" s="43">
        <v>5.6557041200667291E-2</v>
      </c>
    </row>
    <row r="18" spans="1:25" x14ac:dyDescent="0.25">
      <c r="A18">
        <v>20211</v>
      </c>
      <c r="B18" s="34">
        <v>1.09E-2</v>
      </c>
      <c r="C18" s="35">
        <v>3.6299999999999999E-2</v>
      </c>
      <c r="D18" s="36">
        <v>4.7199999999999999E-2</v>
      </c>
      <c r="H18" t="str">
        <f t="shared" si="1"/>
        <v/>
      </c>
      <c r="I18" t="str">
        <f t="shared" si="2"/>
        <v>1</v>
      </c>
      <c r="J18" t="str">
        <f t="shared" si="5"/>
        <v/>
      </c>
      <c r="K18" s="1" cm="1">
        <f t="array" ref="K18">PRODUCT(1+D18:D21)-1</f>
        <v>0.1410549562503165</v>
      </c>
      <c r="L18" s="1" cm="1">
        <f t="array" ref="L18">PRODUCT(1+D18:D37)^(1/5)-1</f>
        <v>0.13368219716524865</v>
      </c>
      <c r="P18">
        <v>1997</v>
      </c>
      <c r="Q18" s="1">
        <f t="shared" si="3"/>
        <v>0.15894000270540776</v>
      </c>
      <c r="R18" s="1">
        <f t="shared" si="0"/>
        <v>9.5655839490875527E-2</v>
      </c>
      <c r="S18" s="11">
        <f>CapRateSpread!G17</f>
        <v>6.3500000000000001E-2</v>
      </c>
      <c r="T18" s="11">
        <f>CapRateSpread!H17</f>
        <v>2.3400000000000001E-2</v>
      </c>
      <c r="U18" s="5">
        <f t="shared" si="4"/>
        <v>4.2255839490875524E-2</v>
      </c>
      <c r="X18">
        <v>2020</v>
      </c>
      <c r="Y18" s="43">
        <v>3.1253758142187893E-2</v>
      </c>
    </row>
    <row r="19" spans="1:25" x14ac:dyDescent="0.25">
      <c r="A19">
        <v>20204</v>
      </c>
      <c r="B19" s="34">
        <v>1.0999999999999999E-2</v>
      </c>
      <c r="C19" s="35">
        <v>3.5799999999999998E-2</v>
      </c>
      <c r="D19" s="36">
        <v>4.6800000000000001E-2</v>
      </c>
      <c r="H19" t="str">
        <f t="shared" si="1"/>
        <v>2020</v>
      </c>
      <c r="I19" t="str">
        <f t="shared" si="2"/>
        <v>4</v>
      </c>
      <c r="J19">
        <f t="shared" si="5"/>
        <v>2020</v>
      </c>
      <c r="K19" s="1" cm="1">
        <f t="array" ref="K19">PRODUCT(1+D19:D22)-1</f>
        <v>0.11784595074216986</v>
      </c>
      <c r="L19" s="1" cm="1">
        <f t="array" ref="L19">PRODUCT(1+D19:D38)^(1/5)-1</f>
        <v>0.129889512300152</v>
      </c>
      <c r="P19">
        <v>1998</v>
      </c>
      <c r="Q19" s="1">
        <f t="shared" si="3"/>
        <v>0.15879801596249599</v>
      </c>
      <c r="R19" s="1">
        <f t="shared" si="0"/>
        <v>0.13013546857132807</v>
      </c>
      <c r="S19" s="11">
        <f>CapRateSpread!G18</f>
        <v>5.2600000000000001E-2</v>
      </c>
      <c r="T19" s="11">
        <f>CapRateSpread!H18</f>
        <v>1.55E-2</v>
      </c>
      <c r="U19" s="5">
        <f t="shared" si="4"/>
        <v>8.4635468571328074E-2</v>
      </c>
      <c r="X19">
        <v>2021</v>
      </c>
      <c r="Y19" s="43">
        <v>0.18159117038651584</v>
      </c>
    </row>
    <row r="20" spans="1:25" x14ac:dyDescent="0.25">
      <c r="A20">
        <v>20203</v>
      </c>
      <c r="B20" s="34">
        <v>1.12E-2</v>
      </c>
      <c r="C20" s="35">
        <v>1.9199999999999998E-2</v>
      </c>
      <c r="D20" s="36">
        <v>3.04E-2</v>
      </c>
      <c r="H20" t="str">
        <f t="shared" si="1"/>
        <v/>
      </c>
      <c r="I20" t="str">
        <f t="shared" si="2"/>
        <v>3</v>
      </c>
      <c r="J20" t="str">
        <f t="shared" si="5"/>
        <v/>
      </c>
      <c r="K20" s="1" cm="1">
        <f t="array" ref="K20">PRODUCT(1+D20:D23)-1</f>
        <v>0.10118718418544637</v>
      </c>
      <c r="L20" s="1" cm="1">
        <f t="array" ref="L20">PRODUCT(1+D20:D39)^(1/5)-1</f>
        <v>0.12682914190656436</v>
      </c>
      <c r="P20">
        <v>1999</v>
      </c>
      <c r="Q20" s="1">
        <f t="shared" si="3"/>
        <v>0.11667925936286738</v>
      </c>
      <c r="R20" s="1">
        <f t="shared" si="0"/>
        <v>0.1384589478694378</v>
      </c>
      <c r="S20" s="11">
        <f>CapRateSpread!G19</f>
        <v>5.6399999999999999E-2</v>
      </c>
      <c r="T20" s="11">
        <f>CapRateSpread!H19</f>
        <v>2.1899999999999999E-2</v>
      </c>
      <c r="U20" s="5">
        <f t="shared" si="4"/>
        <v>8.6558947869437797E-2</v>
      </c>
      <c r="X20">
        <v>2022</v>
      </c>
      <c r="Y20" s="43">
        <v>0.25601942826218083</v>
      </c>
    </row>
    <row r="21" spans="1:25" x14ac:dyDescent="0.25">
      <c r="A21">
        <v>20202</v>
      </c>
      <c r="B21" s="34">
        <v>1.0999999999999999E-2</v>
      </c>
      <c r="C21" s="35">
        <v>-6.9999999999999999E-4</v>
      </c>
      <c r="D21" s="36">
        <v>1.0200000000000001E-2</v>
      </c>
      <c r="H21" t="str">
        <f t="shared" si="1"/>
        <v/>
      </c>
      <c r="I21" t="str">
        <f t="shared" si="2"/>
        <v>2</v>
      </c>
      <c r="J21" t="str">
        <f t="shared" si="5"/>
        <v/>
      </c>
      <c r="K21" s="1" cm="1">
        <f t="array" ref="K21">PRODUCT(1+D21:D24)-1</f>
        <v>0.10246962267634552</v>
      </c>
      <c r="L21" s="1" cm="1">
        <f t="array" ref="L21">PRODUCT(1+D21:D40)^(1/5)-1</f>
        <v>0.12826898869016223</v>
      </c>
      <c r="P21">
        <v>2000</v>
      </c>
      <c r="Q21" s="1">
        <f t="shared" si="3"/>
        <v>0.14093556082961833</v>
      </c>
      <c r="R21" s="1">
        <f t="shared" si="0"/>
        <v>0.14207347564615924</v>
      </c>
      <c r="S21" s="11">
        <f>CapRateSpread!G20</f>
        <v>6.0299999999999999E-2</v>
      </c>
      <c r="T21" s="11">
        <f>CapRateSpread!H20</f>
        <v>3.3799999999999997E-2</v>
      </c>
      <c r="U21" s="5">
        <f t="shared" si="4"/>
        <v>7.8273475646159246E-2</v>
      </c>
      <c r="X21">
        <v>2023</v>
      </c>
      <c r="Y21" s="43">
        <v>4.6033749408132874E-2</v>
      </c>
    </row>
    <row r="22" spans="1:25" x14ac:dyDescent="0.25">
      <c r="A22">
        <v>20201</v>
      </c>
      <c r="B22" s="34">
        <v>1.1299999999999999E-2</v>
      </c>
      <c r="C22" s="35">
        <v>1.46E-2</v>
      </c>
      <c r="D22" s="36">
        <v>2.5899999999999999E-2</v>
      </c>
      <c r="H22" t="str">
        <f t="shared" si="1"/>
        <v/>
      </c>
      <c r="I22" t="str">
        <f t="shared" si="2"/>
        <v>1</v>
      </c>
      <c r="J22" t="str">
        <f t="shared" si="5"/>
        <v/>
      </c>
      <c r="K22" s="1" cm="1">
        <f t="array" ref="K22">PRODUCT(1+D22:D25)-1</f>
        <v>0.12877086788175052</v>
      </c>
      <c r="L22" s="1" cm="1">
        <f t="array" ref="L22">PRODUCT(1+D22:D41)^(1/5)-1</f>
        <v>0.13443343198182212</v>
      </c>
      <c r="P22">
        <v>2001</v>
      </c>
      <c r="Q22" s="1">
        <f t="shared" si="3"/>
        <v>9.4349279439065015E-2</v>
      </c>
      <c r="R22" s="1">
        <f t="shared" si="0"/>
        <v>0.13366005360441768</v>
      </c>
      <c r="S22" s="11">
        <f>CapRateSpread!G21</f>
        <v>5.0200000000000002E-2</v>
      </c>
      <c r="T22" s="11">
        <f>CapRateSpread!H21</f>
        <v>2.8299999999999999E-2</v>
      </c>
      <c r="U22" s="5">
        <f t="shared" si="4"/>
        <v>7.5360053604417693E-2</v>
      </c>
      <c r="X22">
        <v>2024</v>
      </c>
      <c r="Y22" s="43">
        <v>-4.4370264129053538E-2</v>
      </c>
    </row>
    <row r="23" spans="1:25" x14ac:dyDescent="0.25">
      <c r="A23">
        <v>20194</v>
      </c>
      <c r="B23" s="34">
        <v>1.1299999999999999E-2</v>
      </c>
      <c r="C23" s="35">
        <v>1.9800000000000002E-2</v>
      </c>
      <c r="D23" s="36">
        <v>3.1199999999999999E-2</v>
      </c>
      <c r="H23" t="str">
        <f t="shared" si="1"/>
        <v>2019</v>
      </c>
      <c r="I23" t="str">
        <f t="shared" si="2"/>
        <v>4</v>
      </c>
      <c r="J23">
        <f t="shared" si="5"/>
        <v>2019</v>
      </c>
      <c r="K23" s="1" cm="1">
        <f t="array" ref="K23">PRODUCT(1+D23:D26)-1</f>
        <v>0.13350204512309127</v>
      </c>
      <c r="L23" s="1" cm="1">
        <f t="array" ref="L23">PRODUCT(1+D23:D42)^(1/5)-1</f>
        <v>0.1364827899421599</v>
      </c>
      <c r="P23">
        <v>2002</v>
      </c>
      <c r="Q23" s="1">
        <f t="shared" si="3"/>
        <v>6.9319085212812492E-2</v>
      </c>
      <c r="R23" s="1">
        <f t="shared" si="0"/>
        <v>0.11555790173334657</v>
      </c>
      <c r="S23" s="11">
        <f>CapRateSpread!G22</f>
        <v>4.6100000000000002E-2</v>
      </c>
      <c r="T23" s="11">
        <f>CapRateSpread!H22</f>
        <v>1.5900000000000001E-2</v>
      </c>
      <c r="U23" s="5">
        <f t="shared" si="4"/>
        <v>6.9657901733346572E-2</v>
      </c>
      <c r="Y23" s="43"/>
    </row>
    <row r="24" spans="1:25" x14ac:dyDescent="0.25">
      <c r="A24">
        <v>20193</v>
      </c>
      <c r="B24" s="34">
        <v>1.15E-2</v>
      </c>
      <c r="C24" s="35">
        <v>2.01E-2</v>
      </c>
      <c r="D24" s="36">
        <v>3.1600000000000003E-2</v>
      </c>
      <c r="H24" t="str">
        <f t="shared" si="1"/>
        <v/>
      </c>
      <c r="I24" t="str">
        <f t="shared" si="2"/>
        <v>3</v>
      </c>
      <c r="J24" t="str">
        <f t="shared" si="5"/>
        <v/>
      </c>
      <c r="K24" s="1" cm="1">
        <f t="array" ref="K24">PRODUCT(1+D24:D27)-1</f>
        <v>0.13690958618193672</v>
      </c>
      <c r="L24" s="1" cm="1">
        <f t="array" ref="L24">PRODUCT(1+D24:D43)^(1/5)-1</f>
        <v>0.13819688346473735</v>
      </c>
      <c r="P24">
        <v>2003</v>
      </c>
      <c r="Q24" s="1">
        <f t="shared" si="3"/>
        <v>8.2179697246207883E-2</v>
      </c>
      <c r="R24" s="1">
        <f t="shared" si="0"/>
        <v>0.10039965242302817</v>
      </c>
      <c r="S24" s="11">
        <f>CapRateSpread!G23</f>
        <v>4.0099999999999997E-2</v>
      </c>
      <c r="T24" s="11">
        <f>CapRateSpread!H23</f>
        <v>2.2700000000000001E-2</v>
      </c>
      <c r="U24" s="5">
        <f t="shared" si="4"/>
        <v>4.7699652423028177E-2</v>
      </c>
      <c r="X24" t="s">
        <v>58</v>
      </c>
      <c r="Y24" s="43"/>
    </row>
    <row r="25" spans="1:25" x14ac:dyDescent="0.25">
      <c r="A25">
        <v>20192</v>
      </c>
      <c r="B25" s="34">
        <v>1.17E-2</v>
      </c>
      <c r="C25" s="35">
        <v>2.2599999999999999E-2</v>
      </c>
      <c r="D25" s="36">
        <v>3.4299999999999997E-2</v>
      </c>
      <c r="H25" t="str">
        <f t="shared" si="1"/>
        <v/>
      </c>
      <c r="I25" t="str">
        <f t="shared" si="2"/>
        <v>2</v>
      </c>
      <c r="J25" t="str">
        <f t="shared" si="5"/>
        <v/>
      </c>
      <c r="K25" s="1" cm="1">
        <f t="array" ref="K25">PRODUCT(1+D25:D28)-1</f>
        <v>0.13900354528793302</v>
      </c>
      <c r="L25" s="1" cm="1">
        <f t="array" ref="L25">PRODUCT(1+D25:D44)^(1/5)-1</f>
        <v>0.13766679076396571</v>
      </c>
      <c r="P25">
        <v>2004</v>
      </c>
      <c r="Q25" s="1">
        <f t="shared" si="3"/>
        <v>0.12185308408243878</v>
      </c>
      <c r="R25" s="1">
        <f t="shared" si="0"/>
        <v>0.10141744743018255</v>
      </c>
      <c r="S25" s="11">
        <f>CapRateSpread!G24</f>
        <v>4.2700000000000002E-2</v>
      </c>
      <c r="T25" s="11">
        <f>CapRateSpread!H24</f>
        <v>2.6800000000000001E-2</v>
      </c>
      <c r="U25" s="5">
        <f t="shared" si="4"/>
        <v>4.4617447430182547E-2</v>
      </c>
      <c r="Y25" s="43"/>
    </row>
    <row r="26" spans="1:25" x14ac:dyDescent="0.25">
      <c r="A26">
        <v>20191</v>
      </c>
      <c r="B26" s="34">
        <v>1.1599999999999999E-2</v>
      </c>
      <c r="C26" s="35">
        <v>1.8499999999999999E-2</v>
      </c>
      <c r="D26" s="36">
        <v>3.0200000000000001E-2</v>
      </c>
      <c r="H26" t="str">
        <f t="shared" si="1"/>
        <v/>
      </c>
      <c r="I26" t="str">
        <f t="shared" si="2"/>
        <v>1</v>
      </c>
      <c r="J26" t="str">
        <f t="shared" si="5"/>
        <v/>
      </c>
      <c r="K26" s="1" cm="1">
        <f t="array" ref="K26">PRODUCT(1+D26:D29)-1</f>
        <v>0.14076551538602922</v>
      </c>
      <c r="L26" s="1" cm="1">
        <f t="array" ref="L26">PRODUCT(1+D26:D45)^(1/5)-1</f>
        <v>0.13729256542720725</v>
      </c>
      <c r="P26">
        <v>2005</v>
      </c>
      <c r="Q26" s="1">
        <f t="shared" si="3"/>
        <v>0.20385272667295995</v>
      </c>
      <c r="R26" s="1">
        <f t="shared" si="0"/>
        <v>0.11330561809631279</v>
      </c>
      <c r="S26" s="11">
        <f>CapRateSpread!G25</f>
        <v>4.2900000000000001E-2</v>
      </c>
      <c r="T26" s="11">
        <f>CapRateSpread!H25</f>
        <v>3.39E-2</v>
      </c>
      <c r="U26" s="5">
        <f t="shared" si="4"/>
        <v>4.9405618096312789E-2</v>
      </c>
      <c r="Y26" s="43"/>
    </row>
    <row r="27" spans="1:25" x14ac:dyDescent="0.25">
      <c r="A27">
        <v>20184</v>
      </c>
      <c r="B27" s="34">
        <v>1.17E-2</v>
      </c>
      <c r="C27" s="35">
        <v>2.2599999999999999E-2</v>
      </c>
      <c r="D27" s="36">
        <v>3.4299999999999997E-2</v>
      </c>
      <c r="H27" t="str">
        <f t="shared" si="1"/>
        <v>2018</v>
      </c>
      <c r="I27" t="str">
        <f t="shared" si="2"/>
        <v>4</v>
      </c>
      <c r="J27">
        <f t="shared" si="5"/>
        <v>2018</v>
      </c>
      <c r="K27" s="1" cm="1">
        <f t="array" ref="K27">PRODUCT(1+D27:D30)-1</f>
        <v>0.14331236132408764</v>
      </c>
      <c r="L27" s="1" cm="1">
        <f t="array" ref="L27">PRODUCT(1+D27:D46)^(1/5)-1</f>
        <v>0.13669580477383114</v>
      </c>
      <c r="P27">
        <v>2006</v>
      </c>
      <c r="Q27" s="1">
        <f t="shared" si="3"/>
        <v>0.16987116877599084</v>
      </c>
      <c r="R27" s="1">
        <f t="shared" si="0"/>
        <v>0.12826422306192908</v>
      </c>
      <c r="S27" s="11">
        <f>CapRateSpread!G26</f>
        <v>4.7899999999999998E-2</v>
      </c>
      <c r="T27" s="11">
        <f>CapRateSpread!H26</f>
        <v>3.2300000000000002E-2</v>
      </c>
      <c r="U27" s="5">
        <f t="shared" si="4"/>
        <v>6.5964223061929089E-2</v>
      </c>
      <c r="Y27" s="43"/>
    </row>
    <row r="28" spans="1:25" x14ac:dyDescent="0.25">
      <c r="A28">
        <v>20183</v>
      </c>
      <c r="B28" s="34">
        <v>1.1900000000000001E-2</v>
      </c>
      <c r="C28" s="35">
        <v>2.1600000000000001E-2</v>
      </c>
      <c r="D28" s="36">
        <v>3.3500000000000002E-2</v>
      </c>
      <c r="H28" t="str">
        <f t="shared" si="1"/>
        <v/>
      </c>
      <c r="I28" t="str">
        <f t="shared" si="2"/>
        <v>3</v>
      </c>
      <c r="J28" t="str">
        <f t="shared" si="5"/>
        <v/>
      </c>
      <c r="K28" s="1" cm="1">
        <f t="array" ref="K28">PRODUCT(1+D28:D31)-1</f>
        <v>0.14220696408796285</v>
      </c>
      <c r="L28" s="1" cm="1">
        <f t="array" ref="L28">PRODUCT(1+D28:D47)^(1/5)-1</f>
        <v>0.13563880070495449</v>
      </c>
      <c r="P28">
        <v>2007</v>
      </c>
      <c r="Q28" s="1">
        <f t="shared" si="3"/>
        <v>0.14865079071910814</v>
      </c>
      <c r="R28" s="1">
        <f t="shared" si="0"/>
        <v>0.14452940919651347</v>
      </c>
      <c r="S28" s="11">
        <f>CapRateSpread!G27</f>
        <v>4.6300000000000001E-2</v>
      </c>
      <c r="T28" s="11">
        <f>CapRateSpread!H27</f>
        <v>2.8500000000000001E-2</v>
      </c>
      <c r="U28" s="5">
        <f t="shared" si="4"/>
        <v>8.6029409196513473E-2</v>
      </c>
    </row>
    <row r="29" spans="1:25" x14ac:dyDescent="0.25">
      <c r="A29">
        <v>20182</v>
      </c>
      <c r="B29" s="34">
        <v>1.2200000000000001E-2</v>
      </c>
      <c r="C29" s="35">
        <v>2.3800000000000002E-2</v>
      </c>
      <c r="D29" s="36">
        <v>3.5900000000000001E-2</v>
      </c>
      <c r="H29" t="str">
        <f t="shared" si="1"/>
        <v/>
      </c>
      <c r="I29" t="str">
        <f t="shared" si="2"/>
        <v>2</v>
      </c>
      <c r="J29" t="str">
        <f t="shared" si="5"/>
        <v/>
      </c>
      <c r="K29" s="1" cm="1">
        <f t="array" ref="K29">PRODUCT(1+D29:D32)-1</f>
        <v>0.14065970743607781</v>
      </c>
      <c r="L29" s="1" cm="1">
        <f t="array" ref="L29">PRODUCT(1+D29:D48)^(1/5)-1</f>
        <v>0.13515490415656783</v>
      </c>
      <c r="P29">
        <v>2008</v>
      </c>
      <c r="Q29" s="1">
        <f t="shared" si="3"/>
        <v>-6.0048355498000028E-2</v>
      </c>
      <c r="R29" s="1">
        <f t="shared" si="0"/>
        <v>0.11272586335574863</v>
      </c>
      <c r="S29" s="11">
        <f>CapRateSpread!G28</f>
        <v>3.6700000000000003E-2</v>
      </c>
      <c r="T29" s="11">
        <f>CapRateSpread!H28</f>
        <v>3.8399999999999997E-2</v>
      </c>
      <c r="U29" s="5">
        <f t="shared" si="4"/>
        <v>4.4325863355748646E-2</v>
      </c>
    </row>
    <row r="30" spans="1:25" x14ac:dyDescent="0.25">
      <c r="A30">
        <v>20181</v>
      </c>
      <c r="B30" s="34">
        <v>1.2200000000000001E-2</v>
      </c>
      <c r="C30" s="35">
        <v>2.0199999999999999E-2</v>
      </c>
      <c r="D30" s="36">
        <v>3.2500000000000001E-2</v>
      </c>
      <c r="H30" t="str">
        <f t="shared" si="1"/>
        <v/>
      </c>
      <c r="I30" t="str">
        <f t="shared" si="2"/>
        <v>1</v>
      </c>
      <c r="J30" t="str">
        <f t="shared" si="5"/>
        <v/>
      </c>
      <c r="K30" s="1" cm="1">
        <f t="array" ref="K30">PRODUCT(1+D30:D33)-1</f>
        <v>0.13570462617006518</v>
      </c>
      <c r="L30" s="1" cm="1">
        <f t="array" ref="L30">PRODUCT(1+D30:D49)^(1/5)-1</f>
        <v>0.13436481819563917</v>
      </c>
      <c r="P30">
        <v>2009</v>
      </c>
      <c r="Q30" s="1">
        <f t="shared" si="3"/>
        <v>-0.17719193994485527</v>
      </c>
      <c r="R30" s="1">
        <f t="shared" si="0"/>
        <v>4.582903009918371E-2</v>
      </c>
      <c r="S30" s="11">
        <f>CapRateSpread!G29</f>
        <v>3.2599999999999997E-2</v>
      </c>
      <c r="T30" s="11">
        <f>CapRateSpread!H29</f>
        <v>-3.5999999999999999E-3</v>
      </c>
      <c r="U30" s="5">
        <f t="shared" si="4"/>
        <v>1.942903009918371E-2</v>
      </c>
    </row>
    <row r="31" spans="1:25" x14ac:dyDescent="0.25">
      <c r="A31">
        <v>20174</v>
      </c>
      <c r="B31" s="34">
        <v>1.2200000000000001E-2</v>
      </c>
      <c r="C31" s="35">
        <v>2.1000000000000001E-2</v>
      </c>
      <c r="D31" s="36">
        <v>3.3300000000000003E-2</v>
      </c>
      <c r="H31" t="str">
        <f t="shared" si="1"/>
        <v>2017</v>
      </c>
      <c r="I31" t="str">
        <f t="shared" si="2"/>
        <v>4</v>
      </c>
      <c r="J31">
        <f t="shared" si="5"/>
        <v>2017</v>
      </c>
      <c r="K31" s="1" cm="1">
        <f t="array" ref="K31">PRODUCT(1+D31:D34)-1</f>
        <v>0.13053483271437583</v>
      </c>
      <c r="L31" s="1" cm="1">
        <f t="array" ref="L31">PRODUCT(1+D31:D50)^(1/5)-1</f>
        <v>0.13268991868799751</v>
      </c>
      <c r="P31">
        <v>2010</v>
      </c>
      <c r="Q31" s="1">
        <f t="shared" si="3"/>
        <v>9.4339826898450996E-2</v>
      </c>
      <c r="R31" s="1">
        <f t="shared" si="0"/>
        <v>2.6068751733650197E-2</v>
      </c>
      <c r="S31" s="11">
        <f>CapRateSpread!G30</f>
        <v>3.2099999999999997E-2</v>
      </c>
      <c r="T31" s="11">
        <f>CapRateSpread!H30</f>
        <v>1.6400000000000001E-2</v>
      </c>
      <c r="U31" s="5">
        <f t="shared" si="4"/>
        <v>-2.0331248266349803E-2</v>
      </c>
    </row>
    <row r="32" spans="1:25" x14ac:dyDescent="0.25">
      <c r="A32">
        <v>20173</v>
      </c>
      <c r="B32" s="34">
        <v>1.24E-2</v>
      </c>
      <c r="C32" s="35">
        <v>1.9699999999999999E-2</v>
      </c>
      <c r="D32" s="36">
        <v>3.2099999999999997E-2</v>
      </c>
      <c r="H32" t="str">
        <f t="shared" si="1"/>
        <v/>
      </c>
      <c r="I32" t="str">
        <f t="shared" si="2"/>
        <v>3</v>
      </c>
      <c r="J32" t="str">
        <f t="shared" si="5"/>
        <v/>
      </c>
      <c r="K32" s="1" cm="1">
        <f t="array" ref="K32">PRODUCT(1+D32:D35)-1</f>
        <v>0.12790898968861897</v>
      </c>
      <c r="L32" s="1" cm="1">
        <f t="array" ref="L32">PRODUCT(1+D32:D51)^(1/5)-1</f>
        <v>0.1309305626823476</v>
      </c>
      <c r="P32">
        <v>2011</v>
      </c>
      <c r="Q32" s="1">
        <f t="shared" si="3"/>
        <v>0.14610542822360006</v>
      </c>
      <c r="R32" s="1">
        <f t="shared" si="0"/>
        <v>2.1865573167200614E-2</v>
      </c>
      <c r="S32" s="11">
        <f>CapRateSpread!G31</f>
        <v>2.7900000000000001E-2</v>
      </c>
      <c r="T32" s="11">
        <f>CapRateSpread!H31</f>
        <v>3.1600000000000003E-2</v>
      </c>
      <c r="U32" s="5">
        <f t="shared" si="4"/>
        <v>-3.9734426832799388E-2</v>
      </c>
    </row>
    <row r="33" spans="1:21" x14ac:dyDescent="0.25">
      <c r="A33">
        <v>20172</v>
      </c>
      <c r="B33" s="34">
        <v>1.2500000000000001E-2</v>
      </c>
      <c r="C33" s="35">
        <v>1.89E-2</v>
      </c>
      <c r="D33" s="36">
        <v>3.1399999999999997E-2</v>
      </c>
      <c r="H33" t="str">
        <f t="shared" si="1"/>
        <v/>
      </c>
      <c r="I33" t="str">
        <f t="shared" si="2"/>
        <v>2</v>
      </c>
      <c r="J33" t="str">
        <f t="shared" si="5"/>
        <v/>
      </c>
      <c r="K33" s="1" cm="1">
        <f t="array" ref="K33">PRODUCT(1+D33:D36)-1</f>
        <v>0.12484906800358053</v>
      </c>
      <c r="L33" s="1" cm="1">
        <f t="array" ref="L33">PRODUCT(1+D33:D52)^(1/5)-1</f>
        <v>0.1289512846131875</v>
      </c>
      <c r="P33">
        <v>2012</v>
      </c>
      <c r="Q33" s="1">
        <f t="shared" si="3"/>
        <v>0.10887233576814737</v>
      </c>
      <c r="R33" s="1">
        <f t="shared" si="0"/>
        <v>1.4687883677712898E-2</v>
      </c>
      <c r="S33" s="11">
        <f>CapRateSpread!G32</f>
        <v>1.7999999999999999E-2</v>
      </c>
      <c r="T33" s="11">
        <f>CapRateSpread!H32</f>
        <v>2.07E-2</v>
      </c>
      <c r="U33" s="5">
        <f t="shared" si="4"/>
        <v>-3.6012116322287097E-2</v>
      </c>
    </row>
    <row r="34" spans="1:21" x14ac:dyDescent="0.25">
      <c r="A34">
        <v>20171</v>
      </c>
      <c r="B34" s="34">
        <v>1.2500000000000001E-2</v>
      </c>
      <c r="C34" s="35">
        <v>1.52E-2</v>
      </c>
      <c r="D34" s="36">
        <v>2.7799999999999998E-2</v>
      </c>
      <c r="H34" t="str">
        <f t="shared" si="1"/>
        <v/>
      </c>
      <c r="I34" t="str">
        <f t="shared" si="2"/>
        <v>1</v>
      </c>
      <c r="J34" t="str">
        <f t="shared" si="5"/>
        <v/>
      </c>
      <c r="K34" s="1" cm="1">
        <f t="array" ref="K34">PRODUCT(1+D34:D37)-1</f>
        <v>0.12223161816529404</v>
      </c>
      <c r="L34" s="1" cm="1">
        <f t="array" ref="L34">PRODUCT(1+D34:D53)^(1/5)-1</f>
        <v>0.12846925733920744</v>
      </c>
      <c r="P34">
        <v>2013</v>
      </c>
      <c r="Q34" s="1">
        <f t="shared" si="3"/>
        <v>0.12330783785870469</v>
      </c>
      <c r="R34" s="1">
        <f t="shared" si="0"/>
        <v>5.1504486260099069E-2</v>
      </c>
      <c r="S34" s="11">
        <f>CapRateSpread!G33</f>
        <v>2.35E-2</v>
      </c>
      <c r="T34" s="11">
        <f>CapRateSpread!H33</f>
        <v>1.47E-2</v>
      </c>
      <c r="U34" s="5">
        <f t="shared" si="4"/>
        <v>6.8044862600990727E-3</v>
      </c>
    </row>
    <row r="35" spans="1:21" x14ac:dyDescent="0.25">
      <c r="A35">
        <v>20164</v>
      </c>
      <c r="B35" s="34">
        <v>1.2800000000000001E-2</v>
      </c>
      <c r="C35" s="35">
        <v>1.8100000000000002E-2</v>
      </c>
      <c r="D35" s="36">
        <v>3.09E-2</v>
      </c>
      <c r="H35" t="str">
        <f t="shared" si="1"/>
        <v>2016</v>
      </c>
      <c r="I35" t="str">
        <f t="shared" si="2"/>
        <v>4</v>
      </c>
      <c r="J35">
        <f t="shared" si="5"/>
        <v>2016</v>
      </c>
      <c r="K35" s="1" cm="1">
        <f t="array" ref="K35">PRODUCT(1+D35:D38)-1</f>
        <v>0.12441537301675387</v>
      </c>
      <c r="L35" s="1" cm="1">
        <f t="array" ref="L35">PRODUCT(1+D35:D54)^(1/5)-1</f>
        <v>0.12831550295788774</v>
      </c>
      <c r="P35">
        <v>2014</v>
      </c>
      <c r="Q35" s="1">
        <f t="shared" si="3"/>
        <v>0.13456472411419962</v>
      </c>
      <c r="R35" s="1">
        <f t="shared" si="0"/>
        <v>0.12128826694896588</v>
      </c>
      <c r="S35" s="11">
        <f>CapRateSpread!G34</f>
        <v>2.5399999999999999E-2</v>
      </c>
      <c r="T35" s="11">
        <f>CapRateSpread!H34</f>
        <v>1.6199999999999999E-2</v>
      </c>
      <c r="U35" s="5">
        <f t="shared" si="4"/>
        <v>7.5088266948965893E-2</v>
      </c>
    </row>
    <row r="36" spans="1:21" x14ac:dyDescent="0.25">
      <c r="A36">
        <v>20163</v>
      </c>
      <c r="B36" s="34">
        <v>1.29E-2</v>
      </c>
      <c r="C36" s="35">
        <v>1.6400000000000001E-2</v>
      </c>
      <c r="D36" s="36">
        <v>2.93E-2</v>
      </c>
      <c r="H36" t="str">
        <f t="shared" si="1"/>
        <v/>
      </c>
      <c r="I36" t="str">
        <f t="shared" si="2"/>
        <v>3</v>
      </c>
      <c r="J36" t="str">
        <f t="shared" si="5"/>
        <v/>
      </c>
      <c r="K36" s="1" cm="1">
        <f t="array" ref="K36">PRODUCT(1+D36:D39)-1</f>
        <v>0.12637865526666214</v>
      </c>
      <c r="L36" s="1" cm="1">
        <f t="array" ref="L36">PRODUCT(1+D36:D55)^(1/5)-1</f>
        <v>0.12746050159448719</v>
      </c>
      <c r="P36">
        <v>2015</v>
      </c>
      <c r="Q36" s="1">
        <f t="shared" si="3"/>
        <v>0.15084381435508787</v>
      </c>
      <c r="R36" s="1">
        <f t="shared" si="0"/>
        <v>0.13263535601508369</v>
      </c>
      <c r="S36" s="11">
        <f>CapRateSpread!G35</f>
        <v>2.1299999999999999E-2</v>
      </c>
      <c r="T36" s="11">
        <f>CapRateSpread!H35</f>
        <v>1.1999999999999999E-3</v>
      </c>
      <c r="U36" s="5">
        <f t="shared" si="4"/>
        <v>0.10143535601508369</v>
      </c>
    </row>
    <row r="37" spans="1:21" x14ac:dyDescent="0.25">
      <c r="A37">
        <v>20162</v>
      </c>
      <c r="B37" s="34">
        <v>1.3100000000000001E-2</v>
      </c>
      <c r="C37" s="35">
        <v>1.5900000000000001E-2</v>
      </c>
      <c r="D37" s="36">
        <v>2.9000000000000001E-2</v>
      </c>
      <c r="H37" t="str">
        <f t="shared" si="1"/>
        <v/>
      </c>
      <c r="I37" t="str">
        <f t="shared" si="2"/>
        <v>2</v>
      </c>
      <c r="J37" t="str">
        <f t="shared" si="5"/>
        <v/>
      </c>
      <c r="K37" s="1" cm="1">
        <f t="array" ref="K37">PRODUCT(1+D37:D40)-1</f>
        <v>0.13480488245558009</v>
      </c>
      <c r="L37" s="1" cm="1">
        <f t="array" ref="L37">PRODUCT(1+D37:D56)^(1/5)-1</f>
        <v>0.12837911114871403</v>
      </c>
      <c r="P37">
        <v>2016</v>
      </c>
      <c r="Q37" s="1">
        <f t="shared" si="3"/>
        <v>0.12441537301675387</v>
      </c>
      <c r="R37" s="1">
        <f t="shared" si="0"/>
        <v>0.12831550295788774</v>
      </c>
      <c r="S37" s="11">
        <f>CapRateSpread!G36</f>
        <v>1.84E-2</v>
      </c>
      <c r="T37" s="11">
        <f>CapRateSpread!H36</f>
        <v>1.26E-2</v>
      </c>
      <c r="U37" s="5">
        <f t="shared" si="4"/>
        <v>8.571550295788774E-2</v>
      </c>
    </row>
    <row r="38" spans="1:21" x14ac:dyDescent="0.25">
      <c r="A38">
        <v>20161</v>
      </c>
      <c r="B38" s="34">
        <v>1.3100000000000001E-2</v>
      </c>
      <c r="C38" s="35">
        <v>1.67E-2</v>
      </c>
      <c r="D38" s="36">
        <v>2.98E-2</v>
      </c>
      <c r="H38" t="str">
        <f t="shared" si="1"/>
        <v/>
      </c>
      <c r="I38" t="str">
        <f t="shared" si="2"/>
        <v>1</v>
      </c>
      <c r="J38" t="str">
        <f t="shared" si="5"/>
        <v/>
      </c>
      <c r="K38" s="1" cm="1">
        <f t="array" ref="K38">PRODUCT(1+D38:D41)-1</f>
        <v>0.14484057189226185</v>
      </c>
      <c r="L38" s="1" cm="1">
        <f t="array" ref="L38">PRODUCT(1+D38:D57)^(1/5)-1</f>
        <v>0.13182320990781182</v>
      </c>
      <c r="P38">
        <v>2017</v>
      </c>
      <c r="Q38" s="1">
        <f t="shared" si="3"/>
        <v>0.13053483271437583</v>
      </c>
      <c r="R38" s="1">
        <f t="shared" si="0"/>
        <v>0.13268991868799751</v>
      </c>
      <c r="S38" s="11">
        <f>CapRateSpread!G37</f>
        <v>2.3300000000000001E-2</v>
      </c>
      <c r="T38" s="11">
        <f>CapRateSpread!H37</f>
        <v>2.1299999999999999E-2</v>
      </c>
      <c r="U38" s="5">
        <f t="shared" si="4"/>
        <v>8.1389918687997512E-2</v>
      </c>
    </row>
    <row r="39" spans="1:21" x14ac:dyDescent="0.25">
      <c r="A39">
        <v>20154</v>
      </c>
      <c r="B39" s="34">
        <v>1.32E-2</v>
      </c>
      <c r="C39" s="35">
        <v>1.95E-2</v>
      </c>
      <c r="D39" s="36">
        <v>3.27E-2</v>
      </c>
      <c r="H39" t="str">
        <f t="shared" si="1"/>
        <v>2015</v>
      </c>
      <c r="I39" t="str">
        <f t="shared" si="2"/>
        <v>4</v>
      </c>
      <c r="J39">
        <f t="shared" si="5"/>
        <v>2015</v>
      </c>
      <c r="K39" s="1" cm="1">
        <f t="array" ref="K39">PRODUCT(1+D39:D42)-1</f>
        <v>0.15084381435508787</v>
      </c>
      <c r="L39" s="1" cm="1">
        <f t="array" ref="L39">PRODUCT(1+D39:D58)^(1/5)-1</f>
        <v>0.13263535601508369</v>
      </c>
      <c r="P39">
        <v>2018</v>
      </c>
      <c r="Q39" s="1">
        <f t="shared" si="3"/>
        <v>0.14331236132408764</v>
      </c>
      <c r="R39" s="1">
        <f t="shared" si="0"/>
        <v>0.13669580477383114</v>
      </c>
      <c r="S39" s="11">
        <f>CapRateSpread!G38</f>
        <v>2.9100000000000001E-2</v>
      </c>
      <c r="T39" s="11">
        <f>CapRateSpread!H38</f>
        <v>2.4400000000000002E-2</v>
      </c>
      <c r="U39" s="5">
        <f t="shared" si="4"/>
        <v>8.2295804773831138E-2</v>
      </c>
    </row>
    <row r="40" spans="1:21" x14ac:dyDescent="0.25">
      <c r="A40">
        <v>20153</v>
      </c>
      <c r="B40" s="34">
        <v>1.3599999999999999E-2</v>
      </c>
      <c r="C40" s="35">
        <v>2.3400000000000001E-2</v>
      </c>
      <c r="D40" s="36">
        <v>3.6999999999999998E-2</v>
      </c>
      <c r="H40" t="str">
        <f t="shared" si="1"/>
        <v/>
      </c>
      <c r="I40" t="str">
        <f t="shared" si="2"/>
        <v>3</v>
      </c>
      <c r="J40" t="str">
        <f t="shared" si="5"/>
        <v/>
      </c>
      <c r="K40" s="1" cm="1">
        <f t="array" ref="K40">PRODUCT(1+D40:D43)-1</f>
        <v>0.1578645522561597</v>
      </c>
      <c r="L40" s="1" cm="1">
        <f t="array" ref="L40">PRODUCT(1+D40:D59)^(1/5)-1</f>
        <v>0.13316131736146786</v>
      </c>
      <c r="P40">
        <v>2019</v>
      </c>
      <c r="Q40" s="1">
        <f t="shared" si="3"/>
        <v>0.13350204512309127</v>
      </c>
      <c r="R40" s="1">
        <f t="shared" si="0"/>
        <v>0.1364827899421599</v>
      </c>
      <c r="S40" s="11">
        <f>CapRateSpread!G39</f>
        <v>2.1399999999999999E-2</v>
      </c>
      <c r="T40" s="11">
        <f>CapRateSpread!H39</f>
        <v>1.8100000000000002E-2</v>
      </c>
      <c r="U40" s="5">
        <f t="shared" si="4"/>
        <v>8.8382789942159895E-2</v>
      </c>
    </row>
    <row r="41" spans="1:21" x14ac:dyDescent="0.25">
      <c r="A41">
        <v>20152</v>
      </c>
      <c r="B41" s="34">
        <v>1.35E-2</v>
      </c>
      <c r="C41" s="35">
        <v>2.46E-2</v>
      </c>
      <c r="D41" s="36">
        <v>3.8100000000000002E-2</v>
      </c>
      <c r="H41" t="str">
        <f t="shared" si="1"/>
        <v/>
      </c>
      <c r="I41" t="str">
        <f t="shared" si="2"/>
        <v>2</v>
      </c>
      <c r="J41" t="str">
        <f t="shared" si="5"/>
        <v/>
      </c>
      <c r="K41" s="1" cm="1">
        <f t="array" ref="K41">PRODUCT(1+D41:D44)-1</f>
        <v>0.14915544569145567</v>
      </c>
      <c r="L41" s="1" cm="1">
        <f t="array" ref="L41">PRODUCT(1+D41:D60)^(1/5)-1</f>
        <v>0.13120954548979369</v>
      </c>
      <c r="P41">
        <v>2020</v>
      </c>
      <c r="Q41" s="1">
        <f t="shared" si="3"/>
        <v>0.11784595074216986</v>
      </c>
      <c r="R41" s="1">
        <f t="shared" si="0"/>
        <v>0.129889512300152</v>
      </c>
      <c r="S41" s="11">
        <f>CapRateSpread!G40</f>
        <v>8.8999999999999999E-3</v>
      </c>
      <c r="T41" s="11">
        <f>CapRateSpread!H40</f>
        <v>1.23E-2</v>
      </c>
      <c r="U41" s="5">
        <f t="shared" si="4"/>
        <v>8.7589512300151995E-2</v>
      </c>
    </row>
    <row r="42" spans="1:21" x14ac:dyDescent="0.25">
      <c r="A42">
        <v>20151</v>
      </c>
      <c r="B42" s="34">
        <v>1.3599999999999999E-2</v>
      </c>
      <c r="C42" s="35">
        <v>2.1499999999999998E-2</v>
      </c>
      <c r="D42" s="36">
        <v>3.5200000000000002E-2</v>
      </c>
      <c r="H42" t="str">
        <f t="shared" si="1"/>
        <v/>
      </c>
      <c r="I42" t="str">
        <f t="shared" si="2"/>
        <v>1</v>
      </c>
      <c r="J42" t="str">
        <f t="shared" si="5"/>
        <v/>
      </c>
      <c r="K42" s="1" cm="1">
        <f t="array" ref="K42">PRODUCT(1+D42:D45)-1</f>
        <v>0.14306705829977573</v>
      </c>
      <c r="L42" s="1" cm="1">
        <f t="array" ref="L42">PRODUCT(1+D42:D61)^(1/5)-1</f>
        <v>0.12770083142038935</v>
      </c>
      <c r="P42">
        <v>2021</v>
      </c>
      <c r="Q42" s="1">
        <f t="shared" si="3"/>
        <v>0.43251783958483192</v>
      </c>
      <c r="R42" s="1">
        <f t="shared" si="0"/>
        <v>0.18596160839072629</v>
      </c>
      <c r="S42" s="11">
        <f>CapRateSpread!G41</f>
        <v>1.44E-2</v>
      </c>
      <c r="T42" s="11">
        <f>CapRateSpread!H41</f>
        <v>4.7E-2</v>
      </c>
      <c r="U42" s="5">
        <f t="shared" si="4"/>
        <v>0.1089616083907263</v>
      </c>
    </row>
    <row r="43" spans="1:21" x14ac:dyDescent="0.25">
      <c r="A43">
        <v>20144</v>
      </c>
      <c r="B43" s="34">
        <v>1.4E-2</v>
      </c>
      <c r="C43" s="35">
        <v>2.5000000000000001E-2</v>
      </c>
      <c r="D43" s="36">
        <v>3.9E-2</v>
      </c>
      <c r="H43" t="str">
        <f t="shared" si="1"/>
        <v>2014</v>
      </c>
      <c r="I43" t="str">
        <f t="shared" si="2"/>
        <v>4</v>
      </c>
      <c r="J43">
        <f t="shared" si="5"/>
        <v>2014</v>
      </c>
      <c r="K43" s="1" cm="1">
        <f t="array" ref="K43">PRODUCT(1+D43:D46)-1</f>
        <v>0.13456472411419962</v>
      </c>
      <c r="L43" s="1" cm="1">
        <f t="array" ref="L43">PRODUCT(1+D43:D62)^(1/5)-1</f>
        <v>0.12128826694896588</v>
      </c>
      <c r="P43">
        <v>2022</v>
      </c>
      <c r="Q43" s="1">
        <f t="shared" si="3"/>
        <v>0.14562211093452815</v>
      </c>
      <c r="R43" s="1">
        <f t="shared" si="0"/>
        <v>0.18911023780713831</v>
      </c>
      <c r="S43" s="11">
        <f>CapRateSpread!G42</f>
        <v>2.9499999999999998E-2</v>
      </c>
      <c r="T43" s="11">
        <f>CapRateSpread!H42</f>
        <v>6.4500000000000002E-2</v>
      </c>
      <c r="U43" s="5">
        <f t="shared" si="4"/>
        <v>9.4610237807138314E-2</v>
      </c>
    </row>
    <row r="44" spans="1:21" x14ac:dyDescent="0.25">
      <c r="A44">
        <v>20143</v>
      </c>
      <c r="B44" s="34">
        <v>1.4200000000000001E-2</v>
      </c>
      <c r="C44" s="35">
        <v>1.4999999999999999E-2</v>
      </c>
      <c r="D44" s="36">
        <v>2.92E-2</v>
      </c>
      <c r="H44" t="str">
        <f t="shared" si="1"/>
        <v/>
      </c>
      <c r="I44" t="str">
        <f t="shared" si="2"/>
        <v>3</v>
      </c>
      <c r="J44" t="str">
        <f t="shared" si="5"/>
        <v/>
      </c>
      <c r="K44" s="1" cm="1">
        <f t="array" ref="K44">PRODUCT(1+D44:D47)-1</f>
        <v>0.12419093693510019</v>
      </c>
      <c r="L44" s="1" cm="1">
        <f t="array" ref="L44">PRODUCT(1+D44:D63)^(1/5)-1</f>
        <v>0.10682561727483564</v>
      </c>
      <c r="P44">
        <v>2023</v>
      </c>
      <c r="Q44" s="1">
        <f t="shared" si="3"/>
        <v>-4.0487717771172438E-2</v>
      </c>
      <c r="R44" s="1">
        <f t="shared" si="0"/>
        <v>0.14815162838207896</v>
      </c>
      <c r="S44" s="11">
        <f>CapRateSpread!G43</f>
        <v>3.9600000000000003E-2</v>
      </c>
      <c r="T44" s="11">
        <f>CapRateSpread!H43</f>
        <v>4.1200000000000001E-2</v>
      </c>
      <c r="U44" s="5">
        <f t="shared" si="4"/>
        <v>7.695162838207896E-2</v>
      </c>
    </row>
    <row r="45" spans="1:21" x14ac:dyDescent="0.25">
      <c r="A45">
        <v>20142</v>
      </c>
      <c r="B45" s="34">
        <v>1.46E-2</v>
      </c>
      <c r="C45" s="35">
        <v>1.8100000000000002E-2</v>
      </c>
      <c r="D45" s="36">
        <v>3.2599999999999997E-2</v>
      </c>
      <c r="H45" t="str">
        <f t="shared" si="1"/>
        <v/>
      </c>
      <c r="I45" t="str">
        <f t="shared" si="2"/>
        <v>2</v>
      </c>
      <c r="J45" t="str">
        <f t="shared" si="5"/>
        <v/>
      </c>
      <c r="K45" s="1" cm="1">
        <f t="array" ref="K45">PRODUCT(1+D45:D48)-1</f>
        <v>0.12648475831827533</v>
      </c>
      <c r="L45" s="1" cm="1">
        <f t="array" ref="L45">PRODUCT(1+D45:D64)^(1/5)-1</f>
        <v>9.1774539447622372E-2</v>
      </c>
      <c r="P45">
        <v>2024</v>
      </c>
      <c r="Q45" s="1">
        <f t="shared" si="3"/>
        <v>2.6003685816536226E-2</v>
      </c>
      <c r="R45" s="1">
        <f t="shared" si="0"/>
        <v>0.12549758813539791</v>
      </c>
      <c r="S45" s="11">
        <f>CapRateSpread!G44</f>
        <v>4.41E-2</v>
      </c>
      <c r="T45" s="11">
        <f>CapRateSpread!H44</f>
        <v>2.9000000000000001E-2</v>
      </c>
      <c r="U45" s="5">
        <f t="shared" si="4"/>
        <v>6.6497588135397911E-2</v>
      </c>
    </row>
    <row r="46" spans="1:21" x14ac:dyDescent="0.25">
      <c r="A46">
        <v>20141</v>
      </c>
      <c r="B46" s="34">
        <v>1.43E-2</v>
      </c>
      <c r="C46" s="35">
        <v>1.32E-2</v>
      </c>
      <c r="D46" s="36">
        <v>2.75E-2</v>
      </c>
      <c r="H46" t="str">
        <f t="shared" si="1"/>
        <v/>
      </c>
      <c r="I46" t="str">
        <f t="shared" si="2"/>
        <v>1</v>
      </c>
      <c r="J46" t="str">
        <f t="shared" si="5"/>
        <v/>
      </c>
      <c r="K46" s="1" cm="1">
        <f t="array" ref="K46">PRODUCT(1+D46:D49)-1</f>
        <v>0.12615748209563771</v>
      </c>
      <c r="L46" s="1" cm="1">
        <f t="array" ref="L46">PRODUCT(1+D46:D65)^(1/5)-1</f>
        <v>7.3630101195464537E-2</v>
      </c>
    </row>
    <row r="47" spans="1:21" x14ac:dyDescent="0.25">
      <c r="A47">
        <v>20134</v>
      </c>
      <c r="B47" s="34">
        <v>1.4500000000000001E-2</v>
      </c>
      <c r="C47" s="35">
        <v>1.4999999999999999E-2</v>
      </c>
      <c r="D47" s="36">
        <v>2.9499999999999998E-2</v>
      </c>
      <c r="H47" t="str">
        <f t="shared" si="1"/>
        <v>2013</v>
      </c>
      <c r="I47" t="str">
        <f t="shared" si="2"/>
        <v>4</v>
      </c>
      <c r="J47">
        <f t="shared" si="5"/>
        <v>2013</v>
      </c>
      <c r="K47" s="1" cm="1">
        <f t="array" ref="K47">PRODUCT(1+D47:D50)-1</f>
        <v>0.12330783785870469</v>
      </c>
      <c r="L47" s="1" cm="1">
        <f t="array" ref="L47">PRODUCT(1+D47:D66)^(1/5)-1</f>
        <v>5.1504486260099069E-2</v>
      </c>
      <c r="R47" s="5">
        <f>AVERAGE(R3:R45)</f>
        <v>0.10276962671538127</v>
      </c>
      <c r="T47" s="5">
        <f>AVERAGE(T3:T45)</f>
        <v>2.8962790697674413E-2</v>
      </c>
      <c r="U47" s="5">
        <f>AVERAGE(U3:U45)</f>
        <v>4.3806836017706886E-2</v>
      </c>
    </row>
    <row r="48" spans="1:21" x14ac:dyDescent="0.25">
      <c r="A48">
        <v>20133</v>
      </c>
      <c r="B48" s="34">
        <v>1.46E-2</v>
      </c>
      <c r="C48" s="35">
        <v>1.66E-2</v>
      </c>
      <c r="D48" s="36">
        <v>3.1300000000000001E-2</v>
      </c>
      <c r="H48" t="str">
        <f t="shared" si="1"/>
        <v/>
      </c>
      <c r="I48" t="str">
        <f t="shared" si="2"/>
        <v>3</v>
      </c>
      <c r="J48" t="str">
        <f t="shared" si="5"/>
        <v/>
      </c>
      <c r="K48" s="1" cm="1">
        <f t="array" ref="K48">PRODUCT(1+D48:D51)-1</f>
        <v>0.11872513468337043</v>
      </c>
      <c r="L48" s="1" cm="1">
        <f t="array" ref="L48">PRODUCT(1+D48:D67)^(1/5)-1</f>
        <v>2.7626914768819066E-2</v>
      </c>
      <c r="R48" s="5">
        <f>AVERAGE(R30:R45)</f>
        <v>0.10791712120495411</v>
      </c>
      <c r="T48" s="5">
        <f>AVERAGE(T30:T45)</f>
        <v>2.2975000000000002E-2</v>
      </c>
      <c r="U48" s="5">
        <f>AVERAGE(U30:U45)</f>
        <v>5.4942121204954106E-2</v>
      </c>
    </row>
    <row r="49" spans="1:12" x14ac:dyDescent="0.25">
      <c r="A49">
        <v>20132</v>
      </c>
      <c r="B49" s="34">
        <v>1.4800000000000001E-2</v>
      </c>
      <c r="C49" s="35">
        <v>1.7500000000000002E-2</v>
      </c>
      <c r="D49" s="36">
        <v>3.2300000000000002E-2</v>
      </c>
      <c r="H49" t="str">
        <f t="shared" si="1"/>
        <v/>
      </c>
      <c r="I49" t="str">
        <f t="shared" si="2"/>
        <v>2</v>
      </c>
      <c r="J49" t="str">
        <f t="shared" si="5"/>
        <v/>
      </c>
      <c r="K49" s="1" cm="1">
        <f t="array" ref="K49">PRODUCT(1+D49:D52)-1</f>
        <v>0.10983000610351601</v>
      </c>
      <c r="L49" s="1" cm="1">
        <f t="array" ref="L49">PRODUCT(1+D49:D68)^(1/5)-1</f>
        <v>2.1312075630311345E-2</v>
      </c>
    </row>
    <row r="50" spans="1:12" x14ac:dyDescent="0.25">
      <c r="A50">
        <v>20131</v>
      </c>
      <c r="B50" s="34">
        <v>1.5100000000000001E-2</v>
      </c>
      <c r="C50" s="35">
        <v>9.7999999999999997E-3</v>
      </c>
      <c r="D50" s="36">
        <v>2.4899999999999999E-2</v>
      </c>
      <c r="H50" t="str">
        <f t="shared" si="1"/>
        <v/>
      </c>
      <c r="I50" t="str">
        <f t="shared" si="2"/>
        <v>1</v>
      </c>
      <c r="J50" t="str">
        <f t="shared" si="5"/>
        <v/>
      </c>
      <c r="K50" s="1" cm="1">
        <f t="array" ref="K50">PRODUCT(1+D50:D53)-1</f>
        <v>0.10649718326236424</v>
      </c>
      <c r="L50" s="1" cm="1">
        <f t="array" ref="L50">PRODUCT(1+D50:D69)^(1/5)-1</f>
        <v>1.6679631043042376E-2</v>
      </c>
    </row>
    <row r="51" spans="1:12" x14ac:dyDescent="0.25">
      <c r="A51">
        <v>20124</v>
      </c>
      <c r="B51" s="34">
        <v>1.49E-2</v>
      </c>
      <c r="C51" s="35">
        <v>1.03E-2</v>
      </c>
      <c r="D51" s="36">
        <v>2.53E-2</v>
      </c>
      <c r="H51" t="str">
        <f t="shared" si="1"/>
        <v>2012</v>
      </c>
      <c r="I51" t="str">
        <f t="shared" si="2"/>
        <v>4</v>
      </c>
      <c r="J51">
        <f t="shared" si="5"/>
        <v>2012</v>
      </c>
      <c r="K51" s="1" cm="1">
        <f t="array" ref="K51">PRODUCT(1+D51:D54)-1</f>
        <v>0.10887233576814737</v>
      </c>
      <c r="L51" s="1" cm="1">
        <f t="array" ref="L51">PRODUCT(1+D51:D70)^(1/5)-1</f>
        <v>1.4687883677712898E-2</v>
      </c>
    </row>
    <row r="52" spans="1:12" x14ac:dyDescent="0.25">
      <c r="A52">
        <v>20123</v>
      </c>
      <c r="B52" s="34">
        <v>1.5100000000000001E-2</v>
      </c>
      <c r="C52" s="35">
        <v>7.9000000000000008E-3</v>
      </c>
      <c r="D52" s="36">
        <v>2.3099999999999999E-2</v>
      </c>
      <c r="H52" t="str">
        <f t="shared" si="1"/>
        <v/>
      </c>
      <c r="I52" t="str">
        <f t="shared" si="2"/>
        <v>3</v>
      </c>
      <c r="J52" t="str">
        <f t="shared" si="5"/>
        <v/>
      </c>
      <c r="K52" s="1" cm="1">
        <f t="array" ref="K52">PRODUCT(1+D52:D55)-1</f>
        <v>0.11071090298828357</v>
      </c>
      <c r="L52" s="1" cm="1">
        <f t="array" ref="L52">PRODUCT(1+D52:D71)^(1/5)-1</f>
        <v>1.4964834382248604E-2</v>
      </c>
    </row>
    <row r="53" spans="1:12" x14ac:dyDescent="0.25">
      <c r="A53">
        <v>20122</v>
      </c>
      <c r="B53" s="34">
        <v>1.5599999999999999E-2</v>
      </c>
      <c r="C53" s="35">
        <v>1.35E-2</v>
      </c>
      <c r="D53" s="36">
        <v>2.92E-2</v>
      </c>
      <c r="H53" t="str">
        <f t="shared" si="1"/>
        <v/>
      </c>
      <c r="I53" t="str">
        <f t="shared" si="2"/>
        <v>2</v>
      </c>
      <c r="J53" t="str">
        <f t="shared" si="5"/>
        <v/>
      </c>
      <c r="K53" s="1" cm="1">
        <f t="array" ref="K53">PRODUCT(1+D53:D56)-1</f>
        <v>0.12200148395893984</v>
      </c>
      <c r="L53" s="1" cm="1">
        <f t="array" ref="L53">PRODUCT(1+D53:D72)^(1/5)-1</f>
        <v>1.6645740057337655E-2</v>
      </c>
    </row>
    <row r="54" spans="1:12" x14ac:dyDescent="0.25">
      <c r="A54">
        <v>20121</v>
      </c>
      <c r="B54" s="34">
        <v>1.55E-2</v>
      </c>
      <c r="C54" s="35">
        <v>1.1599999999999999E-2</v>
      </c>
      <c r="D54" s="36">
        <v>2.7099999999999999E-2</v>
      </c>
      <c r="H54" t="str">
        <f t="shared" si="1"/>
        <v/>
      </c>
      <c r="I54" t="str">
        <f t="shared" si="2"/>
        <v>1</v>
      </c>
      <c r="J54" t="str">
        <f t="shared" si="5"/>
        <v/>
      </c>
      <c r="K54" s="1" cm="1">
        <f t="array" ref="K54">PRODUCT(1+D54:D57)-1</f>
        <v>0.1390081135253598</v>
      </c>
      <c r="L54" s="1" cm="1">
        <f t="array" ref="L54">PRODUCT(1+D54:D73)^(1/5)-1</f>
        <v>2.109131137185849E-2</v>
      </c>
    </row>
    <row r="55" spans="1:12" x14ac:dyDescent="0.25">
      <c r="A55">
        <v>20114</v>
      </c>
      <c r="B55" s="34">
        <v>1.5699999999999999E-2</v>
      </c>
      <c r="C55" s="35">
        <v>1.14E-2</v>
      </c>
      <c r="D55" s="36">
        <v>2.7E-2</v>
      </c>
      <c r="H55" t="str">
        <f t="shared" si="1"/>
        <v>2011</v>
      </c>
      <c r="I55" t="str">
        <f t="shared" si="2"/>
        <v>4</v>
      </c>
      <c r="J55">
        <f t="shared" si="5"/>
        <v>2011</v>
      </c>
      <c r="K55" s="1" cm="1">
        <f t="array" ref="K55">PRODUCT(1+D55:D58)-1</f>
        <v>0.14610542822360006</v>
      </c>
      <c r="L55" s="1" cm="1">
        <f t="array" ref="L55">PRODUCT(1+D55:D74)^(1/5)-1</f>
        <v>2.1865573167200614E-2</v>
      </c>
    </row>
    <row r="56" spans="1:12" x14ac:dyDescent="0.25">
      <c r="A56">
        <v>20113</v>
      </c>
      <c r="B56" s="34">
        <v>1.5800000000000002E-2</v>
      </c>
      <c r="C56" s="35">
        <v>1.77E-2</v>
      </c>
      <c r="D56" s="36">
        <v>3.3500000000000002E-2</v>
      </c>
      <c r="H56" t="str">
        <f t="shared" si="1"/>
        <v/>
      </c>
      <c r="I56" t="str">
        <f t="shared" si="2"/>
        <v>3</v>
      </c>
      <c r="J56" t="str">
        <f t="shared" si="5"/>
        <v/>
      </c>
      <c r="K56" s="1" cm="1">
        <f t="array" ref="K56">PRODUCT(1+D56:D59)-1</f>
        <v>0.15514481865068031</v>
      </c>
      <c r="L56" s="1" cm="1">
        <f t="array" ref="L56">PRODUCT(1+D56:D75)^(1/5)-1</f>
        <v>2.461681999356724E-2</v>
      </c>
    </row>
    <row r="57" spans="1:12" x14ac:dyDescent="0.25">
      <c r="A57">
        <v>20112</v>
      </c>
      <c r="B57" s="34">
        <v>1.6400000000000001E-2</v>
      </c>
      <c r="C57" s="35">
        <v>2.8400000000000002E-2</v>
      </c>
      <c r="D57" s="36">
        <v>4.48E-2</v>
      </c>
      <c r="H57" t="str">
        <f t="shared" si="1"/>
        <v/>
      </c>
      <c r="I57" t="str">
        <f t="shared" si="2"/>
        <v>2</v>
      </c>
      <c r="J57" t="str">
        <f t="shared" si="5"/>
        <v/>
      </c>
      <c r="K57" s="1" cm="1">
        <f t="array" ref="K57">PRODUCT(1+D57:D60)-1</f>
        <v>0.14910922888704814</v>
      </c>
      <c r="L57" s="1" cm="1">
        <f t="array" ref="L57">PRODUCT(1+D57:D76)^(1/5)-1</f>
        <v>2.4854646705198657E-2</v>
      </c>
    </row>
    <row r="58" spans="1:12" x14ac:dyDescent="0.25">
      <c r="A58">
        <v>20111</v>
      </c>
      <c r="B58" s="34">
        <v>1.6500000000000001E-2</v>
      </c>
      <c r="C58" s="35">
        <v>1.7000000000000001E-2</v>
      </c>
      <c r="D58" s="36">
        <v>3.3500000000000002E-2</v>
      </c>
      <c r="H58" t="str">
        <f t="shared" si="1"/>
        <v/>
      </c>
      <c r="I58" t="str">
        <f t="shared" si="2"/>
        <v>1</v>
      </c>
      <c r="J58" t="str">
        <f t="shared" si="5"/>
        <v/>
      </c>
      <c r="K58" s="1" cm="1">
        <f t="array" ref="K58">PRODUCT(1+D58:D61)-1</f>
        <v>0.12414293917060859</v>
      </c>
      <c r="L58" s="1" cm="1">
        <f t="array" ref="L58">PRODUCT(1+D58:D77)^(1/5)-1</f>
        <v>2.6029043958846865E-2</v>
      </c>
    </row>
    <row r="59" spans="1:12" x14ac:dyDescent="0.25">
      <c r="A59">
        <v>20104</v>
      </c>
      <c r="B59" s="34">
        <v>1.7000000000000001E-2</v>
      </c>
      <c r="C59" s="35">
        <v>1.8200000000000001E-2</v>
      </c>
      <c r="D59" s="36">
        <v>3.5099999999999999E-2</v>
      </c>
      <c r="H59" t="str">
        <f t="shared" si="1"/>
        <v>2010</v>
      </c>
      <c r="I59" t="str">
        <f t="shared" si="2"/>
        <v>4</v>
      </c>
      <c r="J59">
        <f t="shared" si="5"/>
        <v>2010</v>
      </c>
      <c r="K59" s="1" cm="1">
        <f t="array" ref="K59">PRODUCT(1+D59:D62)-1</f>
        <v>9.4339826898450996E-2</v>
      </c>
      <c r="L59" s="1" cm="1">
        <f t="array" ref="L59">PRODUCT(1+D59:D78)^(1/5)-1</f>
        <v>2.6068751733650197E-2</v>
      </c>
    </row>
    <row r="60" spans="1:12" x14ac:dyDescent="0.25">
      <c r="A60">
        <v>20103</v>
      </c>
      <c r="B60" s="34">
        <v>1.7999999999999999E-2</v>
      </c>
      <c r="C60" s="35">
        <v>1.01E-2</v>
      </c>
      <c r="D60" s="36">
        <v>2.81E-2</v>
      </c>
      <c r="H60" t="str">
        <f t="shared" si="1"/>
        <v/>
      </c>
      <c r="I60" t="str">
        <f t="shared" si="2"/>
        <v>3</v>
      </c>
      <c r="J60" t="str">
        <f t="shared" si="5"/>
        <v/>
      </c>
      <c r="K60" s="1" cm="1">
        <f t="array" ref="K60">PRODUCT(1+D60:D63)-1</f>
        <v>2.9425842383365541E-2</v>
      </c>
      <c r="L60" s="1" cm="1">
        <f t="array" ref="L60">PRODUCT(1+D60:D79)^(1/5)-1</f>
        <v>2.8868650456111533E-2</v>
      </c>
    </row>
    <row r="61" spans="1:12" x14ac:dyDescent="0.25">
      <c r="A61">
        <v>20102</v>
      </c>
      <c r="B61" s="34">
        <v>1.8100000000000002E-2</v>
      </c>
      <c r="C61" s="35">
        <v>3.8999999999999998E-3</v>
      </c>
      <c r="D61" s="36">
        <v>2.2100000000000002E-2</v>
      </c>
      <c r="H61" t="str">
        <f t="shared" si="1"/>
        <v/>
      </c>
      <c r="I61" t="str">
        <f t="shared" si="2"/>
        <v>2</v>
      </c>
      <c r="J61" t="str">
        <f t="shared" si="5"/>
        <v/>
      </c>
      <c r="K61" s="1" cm="1">
        <f t="array" ref="K61">PRODUCT(1+D61:D64)-1</f>
        <v>-3.7660561117933256E-2</v>
      </c>
      <c r="L61" s="1" cm="1">
        <f t="array" ref="L61">PRODUCT(1+D61:D80)^(1/5)-1</f>
        <v>3.1239478412007138E-2</v>
      </c>
    </row>
    <row r="62" spans="1:12" x14ac:dyDescent="0.25">
      <c r="A62">
        <v>20101</v>
      </c>
      <c r="B62" s="34">
        <v>1.77E-2</v>
      </c>
      <c r="C62" s="35">
        <v>-1.1599999999999999E-2</v>
      </c>
      <c r="D62" s="36">
        <v>6.1000000000000004E-3</v>
      </c>
      <c r="H62" t="str">
        <f t="shared" si="1"/>
        <v/>
      </c>
      <c r="I62" t="str">
        <f t="shared" si="2"/>
        <v>1</v>
      </c>
      <c r="J62" t="str">
        <f t="shared" si="5"/>
        <v/>
      </c>
      <c r="K62" s="1" cm="1">
        <f t="array" ref="K62">PRODUCT(1+D62:D65)-1</f>
        <v>-0.10592160144564078</v>
      </c>
      <c r="L62" s="1" cm="1">
        <f t="array" ref="L62">PRODUCT(1+D62:D81)^(1/5)-1</f>
        <v>4.1253583382103942E-2</v>
      </c>
    </row>
    <row r="63" spans="1:12" x14ac:dyDescent="0.25">
      <c r="A63">
        <v>20094</v>
      </c>
      <c r="B63" s="34">
        <v>1.7600000000000001E-2</v>
      </c>
      <c r="C63" s="35">
        <v>-4.3900000000000002E-2</v>
      </c>
      <c r="D63" s="36">
        <v>-2.63E-2</v>
      </c>
      <c r="H63" t="str">
        <f t="shared" si="1"/>
        <v>2009</v>
      </c>
      <c r="I63" t="str">
        <f t="shared" si="2"/>
        <v>4</v>
      </c>
      <c r="J63">
        <f t="shared" si="5"/>
        <v>2009</v>
      </c>
      <c r="K63" s="1" cm="1">
        <f t="array" ref="K63">PRODUCT(1+D63:D66)-1</f>
        <v>-0.17719193994485527</v>
      </c>
      <c r="L63" s="1" cm="1">
        <f t="array" ref="L63">PRODUCT(1+D63:D82)^(1/5)-1</f>
        <v>4.582903009918371E-2</v>
      </c>
    </row>
    <row r="64" spans="1:12" x14ac:dyDescent="0.25">
      <c r="A64">
        <v>20093</v>
      </c>
      <c r="B64" s="34">
        <v>1.7399999999999999E-2</v>
      </c>
      <c r="C64" s="35">
        <v>-5.6399999999999999E-2</v>
      </c>
      <c r="D64" s="36">
        <v>-3.8899999999999997E-2</v>
      </c>
      <c r="H64" t="str">
        <f t="shared" si="1"/>
        <v/>
      </c>
      <c r="I64" t="str">
        <f t="shared" si="2"/>
        <v>3</v>
      </c>
      <c r="J64" t="str">
        <f t="shared" si="5"/>
        <v/>
      </c>
      <c r="K64" s="1" cm="1">
        <f t="array" ref="K64">PRODUCT(1+D64:D67)-1</f>
        <v>-0.224429251803829</v>
      </c>
      <c r="L64" s="1" cm="1">
        <f t="array" ref="L64">PRODUCT(1+D64:D83)^(1/5)-1</f>
        <v>5.9208973514769392E-2</v>
      </c>
    </row>
    <row r="65" spans="1:12" x14ac:dyDescent="0.25">
      <c r="A65">
        <v>20092</v>
      </c>
      <c r="B65" s="34">
        <v>1.6899999999999998E-2</v>
      </c>
      <c r="C65" s="35">
        <v>-6.7199999999999996E-2</v>
      </c>
      <c r="D65" s="36">
        <v>-5.04E-2</v>
      </c>
      <c r="H65" t="str">
        <f t="shared" si="1"/>
        <v/>
      </c>
      <c r="I65" t="str">
        <f t="shared" si="2"/>
        <v>2</v>
      </c>
      <c r="J65" t="str">
        <f t="shared" si="5"/>
        <v/>
      </c>
      <c r="K65" s="1" cm="1">
        <f t="array" ref="K65">PRODUCT(1+D65:D68)-1</f>
        <v>-0.19303844740800014</v>
      </c>
      <c r="L65" s="1" cm="1">
        <f t="array" ref="L65">PRODUCT(1+D65:D84)^(1/5)-1</f>
        <v>7.3477027864547573E-2</v>
      </c>
    </row>
    <row r="66" spans="1:12" x14ac:dyDescent="0.25">
      <c r="A66">
        <v>20091</v>
      </c>
      <c r="B66" s="34">
        <v>1.54E-2</v>
      </c>
      <c r="C66" s="35">
        <v>-8.9499999999999996E-2</v>
      </c>
      <c r="D66" s="36">
        <v>-7.4099999999999999E-2</v>
      </c>
      <c r="H66" t="str">
        <f t="shared" si="1"/>
        <v/>
      </c>
      <c r="I66" t="str">
        <f t="shared" si="2"/>
        <v>1</v>
      </c>
      <c r="J66" t="str">
        <f t="shared" si="5"/>
        <v/>
      </c>
      <c r="K66" s="1" cm="1">
        <f t="array" ref="K66">PRODUCT(1+D66:D69)-1</f>
        <v>-0.14247588171799996</v>
      </c>
      <c r="L66" s="1" cm="1">
        <f t="array" ref="L66">PRODUCT(1+D66:D85)^(1/5)-1</f>
        <v>9.0517215977088838E-2</v>
      </c>
    </row>
    <row r="67" spans="1:12" x14ac:dyDescent="0.25">
      <c r="A67">
        <v>20084</v>
      </c>
      <c r="B67" s="34">
        <v>1.4200000000000001E-2</v>
      </c>
      <c r="C67" s="35">
        <v>-9.64E-2</v>
      </c>
      <c r="D67" s="36">
        <v>-8.2199999999999995E-2</v>
      </c>
      <c r="H67" t="str">
        <f t="shared" si="1"/>
        <v>2008</v>
      </c>
      <c r="I67" t="str">
        <f t="shared" si="2"/>
        <v>4</v>
      </c>
      <c r="J67">
        <f t="shared" si="5"/>
        <v>2008</v>
      </c>
      <c r="K67" s="1" cm="1">
        <f t="array" ref="K67">PRODUCT(1+D67:D70)-1</f>
        <v>-6.0048355498000028E-2</v>
      </c>
      <c r="L67" s="1" cm="1">
        <f t="array" ref="L67">PRODUCT(1+D67:D86)^(1/5)-1</f>
        <v>0.11272586335574863</v>
      </c>
    </row>
    <row r="68" spans="1:12" x14ac:dyDescent="0.25">
      <c r="A68">
        <v>20083</v>
      </c>
      <c r="B68" s="34">
        <v>1.4500000000000001E-2</v>
      </c>
      <c r="C68" s="35">
        <v>-1.46E-2</v>
      </c>
      <c r="D68" s="36">
        <v>0</v>
      </c>
      <c r="H68" t="str">
        <f t="shared" ref="H68:H131" si="6">IF((RIGHT(A68,1)="4"),LEFT(A68,4),"")</f>
        <v/>
      </c>
      <c r="I68" t="str">
        <f t="shared" ref="I68:I131" si="7">RIGHT(A68,1)</f>
        <v>3</v>
      </c>
      <c r="J68" t="str">
        <f t="shared" si="5"/>
        <v/>
      </c>
      <c r="K68" s="1" cm="1">
        <f t="array" ref="K68">PRODUCT(1+D68:D71)-1</f>
        <v>5.1480010252999975E-2</v>
      </c>
      <c r="L68" s="1" cm="1">
        <f t="array" ref="L68">PRODUCT(1+D68:D87)^(1/5)-1</f>
        <v>0.1373616049018378</v>
      </c>
    </row>
    <row r="69" spans="1:12" x14ac:dyDescent="0.25">
      <c r="A69">
        <v>20082</v>
      </c>
      <c r="B69" s="34">
        <v>1.46E-2</v>
      </c>
      <c r="C69" s="35">
        <v>-5.4000000000000003E-3</v>
      </c>
      <c r="D69" s="36">
        <v>9.1000000000000004E-3</v>
      </c>
      <c r="H69" t="str">
        <f t="shared" si="6"/>
        <v/>
      </c>
      <c r="I69" t="str">
        <f t="shared" si="7"/>
        <v>2</v>
      </c>
      <c r="J69" t="str">
        <f t="shared" ref="J69:J132" si="8">IF(H69="","",VALUE(H69))</f>
        <v/>
      </c>
      <c r="K69" s="1" cm="1">
        <f t="array" ref="K69">PRODUCT(1+D69:D72)-1</f>
        <v>8.4706778576994823E-2</v>
      </c>
      <c r="L69" s="1" cm="1">
        <f t="array" ref="L69">PRODUCT(1+D69:D88)^(1/5)-1</f>
        <v>0.14241193442467037</v>
      </c>
    </row>
    <row r="70" spans="1:12" x14ac:dyDescent="0.25">
      <c r="A70">
        <v>20081</v>
      </c>
      <c r="B70" s="34">
        <v>1.4500000000000001E-2</v>
      </c>
      <c r="C70" s="35">
        <v>5.0000000000000001E-4</v>
      </c>
      <c r="D70" s="36">
        <v>1.49E-2</v>
      </c>
      <c r="H70" t="str">
        <f t="shared" si="6"/>
        <v/>
      </c>
      <c r="I70" t="str">
        <f t="shared" si="7"/>
        <v>1</v>
      </c>
      <c r="J70" t="str">
        <f t="shared" si="8"/>
        <v/>
      </c>
      <c r="K70" s="1" cm="1">
        <f t="array" ref="K70">PRODUCT(1+D70:D73)-1</f>
        <v>0.13071356692611302</v>
      </c>
      <c r="L70" s="1" cm="1">
        <f t="array" ref="L70">PRODUCT(1+D70:D89)^(1/5)-1</f>
        <v>0.14320331405982656</v>
      </c>
    </row>
    <row r="71" spans="1:12" x14ac:dyDescent="0.25">
      <c r="A71">
        <v>20074</v>
      </c>
      <c r="B71" s="34">
        <v>1.49E-2</v>
      </c>
      <c r="C71" s="35">
        <v>1.18E-2</v>
      </c>
      <c r="D71" s="36">
        <v>2.6700000000000002E-2</v>
      </c>
      <c r="H71" t="str">
        <f t="shared" si="6"/>
        <v>2007</v>
      </c>
      <c r="I71" t="str">
        <f t="shared" si="7"/>
        <v>4</v>
      </c>
      <c r="J71">
        <f t="shared" si="8"/>
        <v>2007</v>
      </c>
      <c r="K71" s="1" cm="1">
        <f t="array" ref="K71">PRODUCT(1+D71:D74)-1</f>
        <v>0.14865079071910814</v>
      </c>
      <c r="L71" s="1" cm="1">
        <f t="array" ref="L71">PRODUCT(1+D71:D90)^(1/5)-1</f>
        <v>0.14452940919651347</v>
      </c>
    </row>
    <row r="72" spans="1:12" x14ac:dyDescent="0.25">
      <c r="A72">
        <v>20073</v>
      </c>
      <c r="B72" s="34">
        <v>1.5299999999999999E-2</v>
      </c>
      <c r="C72" s="35">
        <v>1.6400000000000001E-2</v>
      </c>
      <c r="D72" s="36">
        <v>3.1600000000000003E-2</v>
      </c>
      <c r="H72" t="str">
        <f t="shared" si="6"/>
        <v/>
      </c>
      <c r="I72" t="str">
        <f t="shared" si="7"/>
        <v>3</v>
      </c>
      <c r="J72" t="str">
        <f t="shared" si="8"/>
        <v/>
      </c>
      <c r="K72" s="1" cm="1">
        <f t="array" ref="K72">PRODUCT(1+D72:D75)-1</f>
        <v>0.16453745793271612</v>
      </c>
      <c r="L72" s="1" cm="1">
        <f t="array" ref="L72">PRODUCT(1+D72:D91)^(1/5)-1</f>
        <v>0.14247084949042299</v>
      </c>
    </row>
    <row r="73" spans="1:12" x14ac:dyDescent="0.25">
      <c r="A73">
        <v>20072</v>
      </c>
      <c r="B73" s="34">
        <v>1.5599999999999999E-2</v>
      </c>
      <c r="C73" s="35">
        <v>3.6299999999999999E-2</v>
      </c>
      <c r="D73" s="36">
        <v>5.1900000000000002E-2</v>
      </c>
      <c r="H73" t="str">
        <f t="shared" si="6"/>
        <v/>
      </c>
      <c r="I73" t="str">
        <f t="shared" si="7"/>
        <v>2</v>
      </c>
      <c r="J73" t="str">
        <f t="shared" si="8"/>
        <v/>
      </c>
      <c r="K73" s="1" cm="1">
        <f t="array" ref="K73">PRODUCT(1+D73:D76)-1</f>
        <v>0.16803694040614681</v>
      </c>
      <c r="L73" s="1" cm="1">
        <f t="array" ref="L73">PRODUCT(1+D73:D92)^(1/5)-1</f>
        <v>0.13959916475060474</v>
      </c>
    </row>
    <row r="74" spans="1:12" x14ac:dyDescent="0.25">
      <c r="A74">
        <v>20071</v>
      </c>
      <c r="B74" s="34">
        <v>1.55E-2</v>
      </c>
      <c r="C74" s="35">
        <v>1.55E-2</v>
      </c>
      <c r="D74" s="36">
        <v>3.1E-2</v>
      </c>
      <c r="H74" t="str">
        <f t="shared" si="6"/>
        <v/>
      </c>
      <c r="I74" t="str">
        <f t="shared" si="7"/>
        <v>1</v>
      </c>
      <c r="J74" t="str">
        <f t="shared" si="8"/>
        <v/>
      </c>
      <c r="K74" s="1" cm="1">
        <f t="array" ref="K74">PRODUCT(1+D74:D77)-1</f>
        <v>0.16681549289740372</v>
      </c>
      <c r="L74" s="1" cm="1">
        <f t="array" ref="L74">PRODUCT(1+D74:D93)^(1/5)-1</f>
        <v>0.13093133570673965</v>
      </c>
    </row>
    <row r="75" spans="1:12" x14ac:dyDescent="0.25">
      <c r="A75">
        <v>20064</v>
      </c>
      <c r="B75" s="34">
        <v>1.5800000000000002E-2</v>
      </c>
      <c r="C75" s="35">
        <v>2.5100000000000001E-2</v>
      </c>
      <c r="D75" s="36">
        <v>4.0899999999999999E-2</v>
      </c>
      <c r="H75" t="str">
        <f t="shared" si="6"/>
        <v>2006</v>
      </c>
      <c r="I75" t="str">
        <f t="shared" si="7"/>
        <v>4</v>
      </c>
      <c r="J75">
        <f t="shared" si="8"/>
        <v>2006</v>
      </c>
      <c r="K75" s="1" cm="1">
        <f t="array" ref="K75">PRODUCT(1+D75:D78)-1</f>
        <v>0.16987116877599084</v>
      </c>
      <c r="L75" s="1" cm="1">
        <f t="array" ref="L75">PRODUCT(1+D75:D94)^(1/5)-1</f>
        <v>0.12826422306192908</v>
      </c>
    </row>
    <row r="76" spans="1:12" x14ac:dyDescent="0.25">
      <c r="A76">
        <v>20063</v>
      </c>
      <c r="B76" s="34">
        <v>1.5900000000000001E-2</v>
      </c>
      <c r="C76" s="35">
        <v>1.8800000000000001E-2</v>
      </c>
      <c r="D76" s="36">
        <v>3.4700000000000002E-2</v>
      </c>
      <c r="H76" t="str">
        <f t="shared" si="6"/>
        <v/>
      </c>
      <c r="I76" t="str">
        <f t="shared" si="7"/>
        <v>3</v>
      </c>
      <c r="J76" t="str">
        <f t="shared" si="8"/>
        <v/>
      </c>
      <c r="K76" s="1" cm="1">
        <f t="array" ref="K76">PRODUCT(1+D76:D79)-1</f>
        <v>0.17931195830209146</v>
      </c>
      <c r="L76" s="1" cm="1">
        <f t="array" ref="L76">PRODUCT(1+D76:D95)^(1/5)-1</f>
        <v>0.12190616488334904</v>
      </c>
    </row>
    <row r="77" spans="1:12" x14ac:dyDescent="0.25">
      <c r="A77">
        <v>20062</v>
      </c>
      <c r="B77" s="34">
        <v>1.67E-2</v>
      </c>
      <c r="C77" s="35">
        <v>3.4099999999999998E-2</v>
      </c>
      <c r="D77" s="36">
        <v>5.0799999999999998E-2</v>
      </c>
      <c r="H77" t="str">
        <f t="shared" si="6"/>
        <v/>
      </c>
      <c r="I77" t="str">
        <f t="shared" si="7"/>
        <v>2</v>
      </c>
      <c r="J77" t="str">
        <f t="shared" si="8"/>
        <v/>
      </c>
      <c r="K77" s="1" cm="1">
        <f t="array" ref="K77">PRODUCT(1+D77:D80)-1</f>
        <v>0.18535269801311993</v>
      </c>
      <c r="L77" s="1" cm="1">
        <f t="array" ref="L77">PRODUCT(1+D77:D96)^(1/5)-1</f>
        <v>0.11880976042469604</v>
      </c>
    </row>
    <row r="78" spans="1:12" x14ac:dyDescent="0.25">
      <c r="A78">
        <v>20061</v>
      </c>
      <c r="B78" s="34">
        <v>1.6400000000000001E-2</v>
      </c>
      <c r="C78" s="35">
        <v>1.7399999999999999E-2</v>
      </c>
      <c r="D78" s="36">
        <v>3.3700000000000001E-2</v>
      </c>
      <c r="H78" t="str">
        <f t="shared" si="6"/>
        <v/>
      </c>
      <c r="I78" t="str">
        <f t="shared" si="7"/>
        <v>1</v>
      </c>
      <c r="J78" t="str">
        <f t="shared" si="8"/>
        <v/>
      </c>
      <c r="K78" s="1" cm="1">
        <f t="array" ref="K78">PRODUCT(1+D78:D81)-1</f>
        <v>0.21005694628727989</v>
      </c>
      <c r="L78" s="1" cm="1">
        <f t="array" ref="L78">PRODUCT(1+D78:D97)^(1/5)-1</f>
        <v>0.1149934033107225</v>
      </c>
    </row>
    <row r="79" spans="1:12" x14ac:dyDescent="0.25">
      <c r="A79">
        <v>20054</v>
      </c>
      <c r="B79" s="34">
        <v>1.7000000000000001E-2</v>
      </c>
      <c r="C79" s="35">
        <v>3.2300000000000002E-2</v>
      </c>
      <c r="D79" s="36">
        <v>4.9299999999999997E-2</v>
      </c>
      <c r="H79" t="str">
        <f t="shared" si="6"/>
        <v>2005</v>
      </c>
      <c r="I79" t="str">
        <f t="shared" si="7"/>
        <v>4</v>
      </c>
      <c r="J79">
        <f t="shared" si="8"/>
        <v>2005</v>
      </c>
      <c r="K79" s="1" cm="1">
        <f t="array" ref="K79">PRODUCT(1+D79:D82)-1</f>
        <v>0.20385272667295995</v>
      </c>
      <c r="L79" s="1" cm="1">
        <f t="array" ref="L79">PRODUCT(1+D79:D98)^(1/5)-1</f>
        <v>0.11330561809631279</v>
      </c>
    </row>
    <row r="80" spans="1:12" x14ac:dyDescent="0.25">
      <c r="A80">
        <v>20053</v>
      </c>
      <c r="B80" s="34">
        <v>1.7299999999999999E-2</v>
      </c>
      <c r="C80" s="35">
        <v>2.2700000000000001E-2</v>
      </c>
      <c r="D80" s="36">
        <v>0.04</v>
      </c>
      <c r="H80" t="str">
        <f t="shared" si="6"/>
        <v/>
      </c>
      <c r="I80" t="str">
        <f t="shared" si="7"/>
        <v>3</v>
      </c>
      <c r="J80" t="str">
        <f t="shared" si="8"/>
        <v/>
      </c>
      <c r="K80" s="1" cm="1">
        <f t="array" ref="K80">PRODUCT(1+D80:D83)-1</f>
        <v>0.19042941884672016</v>
      </c>
      <c r="L80" s="1" cm="1">
        <f t="array" ref="L80">PRODUCT(1+D80:D99)^(1/5)-1</f>
        <v>0.1110257631410001</v>
      </c>
    </row>
    <row r="81" spans="1:12" x14ac:dyDescent="0.25">
      <c r="A81">
        <v>20052</v>
      </c>
      <c r="B81" s="34">
        <v>1.8499999999999999E-2</v>
      </c>
      <c r="C81" s="35">
        <v>5.4199999999999998E-2</v>
      </c>
      <c r="D81" s="36">
        <v>7.2700000000000001E-2</v>
      </c>
      <c r="H81" t="str">
        <f t="shared" si="6"/>
        <v/>
      </c>
      <c r="I81" t="str">
        <f t="shared" si="7"/>
        <v>2</v>
      </c>
      <c r="J81" t="str">
        <f t="shared" si="8"/>
        <v/>
      </c>
      <c r="K81" s="1" cm="1">
        <f t="array" ref="K81">PRODUCT(1+D81:D84)-1</f>
        <v>0.17623583731431691</v>
      </c>
      <c r="L81" s="1" cm="1">
        <f t="array" ref="L81">PRODUCT(1+D81:D100)^(1/5)-1</f>
        <v>0.10986960185958305</v>
      </c>
    </row>
    <row r="82" spans="1:12" x14ac:dyDescent="0.25">
      <c r="A82">
        <v>20051</v>
      </c>
      <c r="B82" s="34">
        <v>1.8599999999999998E-2</v>
      </c>
      <c r="C82" s="35">
        <v>9.7999999999999997E-3</v>
      </c>
      <c r="D82" s="36">
        <v>2.8400000000000002E-2</v>
      </c>
      <c r="H82" t="str">
        <f t="shared" si="6"/>
        <v/>
      </c>
      <c r="I82" t="str">
        <f t="shared" si="7"/>
        <v>1</v>
      </c>
      <c r="J82" t="str">
        <f t="shared" si="8"/>
        <v/>
      </c>
      <c r="K82" s="1" cm="1">
        <f t="array" ref="K82">PRODUCT(1+D82:D85)-1</f>
        <v>0.1265635305833217</v>
      </c>
      <c r="L82" s="1" cm="1">
        <f t="array" ref="L82">PRODUCT(1+D82:D101)^(1/5)-1</f>
        <v>0.10221170356309339</v>
      </c>
    </row>
    <row r="83" spans="1:12" x14ac:dyDescent="0.25">
      <c r="A83">
        <v>20044</v>
      </c>
      <c r="B83" s="34">
        <v>1.83E-2</v>
      </c>
      <c r="C83" s="35">
        <v>1.9300000000000001E-2</v>
      </c>
      <c r="D83" s="36">
        <v>3.7600000000000001E-2</v>
      </c>
      <c r="H83" t="str">
        <f t="shared" si="6"/>
        <v>2004</v>
      </c>
      <c r="I83" t="str">
        <f t="shared" si="7"/>
        <v>4</v>
      </c>
      <c r="J83">
        <f t="shared" si="8"/>
        <v>2004</v>
      </c>
      <c r="K83" s="1" cm="1">
        <f t="array" ref="K83">PRODUCT(1+D83:D86)-1</f>
        <v>0.12185308408243878</v>
      </c>
      <c r="L83" s="1" cm="1">
        <f t="array" ref="L83">PRODUCT(1+D83:D102)^(1/5)-1</f>
        <v>0.10141744743018255</v>
      </c>
    </row>
    <row r="84" spans="1:12" x14ac:dyDescent="0.25">
      <c r="A84">
        <v>20043</v>
      </c>
      <c r="B84" s="34">
        <v>1.95E-2</v>
      </c>
      <c r="C84" s="35">
        <v>8.0000000000000002E-3</v>
      </c>
      <c r="D84" s="36">
        <v>2.76E-2</v>
      </c>
      <c r="H84" t="str">
        <f t="shared" si="6"/>
        <v/>
      </c>
      <c r="I84" t="str">
        <f t="shared" si="7"/>
        <v>3</v>
      </c>
      <c r="J84" t="str">
        <f t="shared" si="8"/>
        <v/>
      </c>
      <c r="K84" s="1" cm="1">
        <f t="array" ref="K84">PRODUCT(1+D84:D87)-1</f>
        <v>0.10714876455321631</v>
      </c>
      <c r="L84" s="1" cm="1">
        <f t="array" ref="L84">PRODUCT(1+D84:D103)^(1/5)-1</f>
        <v>9.9435931465615912E-2</v>
      </c>
    </row>
    <row r="85" spans="1:12" x14ac:dyDescent="0.25">
      <c r="A85">
        <v>20042</v>
      </c>
      <c r="B85" s="34">
        <v>1.9400000000000001E-2</v>
      </c>
      <c r="C85" s="35">
        <v>8.0000000000000002E-3</v>
      </c>
      <c r="D85" s="36">
        <v>2.7400000000000001E-2</v>
      </c>
      <c r="H85" t="str">
        <f t="shared" si="6"/>
        <v/>
      </c>
      <c r="I85" t="str">
        <f t="shared" si="7"/>
        <v>2</v>
      </c>
      <c r="J85" t="str">
        <f t="shared" si="8"/>
        <v/>
      </c>
      <c r="K85" s="1" cm="1">
        <f t="array" ref="K85">PRODUCT(1+D85:D88)-1</f>
        <v>0.10154622117478396</v>
      </c>
      <c r="L85" s="1" cm="1">
        <f t="array" ref="L85">PRODUCT(1+D85:D104)^(1/5)-1</f>
        <v>9.9863561284385893E-2</v>
      </c>
    </row>
    <row r="86" spans="1:12" x14ac:dyDescent="0.25">
      <c r="A86">
        <v>20041</v>
      </c>
      <c r="B86" s="34">
        <v>1.95E-2</v>
      </c>
      <c r="C86" s="35">
        <v>4.4999999999999997E-3</v>
      </c>
      <c r="D86" s="36">
        <v>2.41E-2</v>
      </c>
      <c r="H86" t="str">
        <f t="shared" si="6"/>
        <v/>
      </c>
      <c r="I86" t="str">
        <f t="shared" si="7"/>
        <v>1</v>
      </c>
      <c r="J86" t="str">
        <f t="shared" si="8"/>
        <v/>
      </c>
      <c r="K86" s="1" cm="1">
        <f t="array" ref="K86">PRODUCT(1+D86:D89)-1</f>
        <v>8.5678122991615924E-2</v>
      </c>
      <c r="L86" s="1" cm="1">
        <f t="array" ref="L86">PRODUCT(1+D86:D105)^(1/5)-1</f>
        <v>0.10007758417688839</v>
      </c>
    </row>
    <row r="87" spans="1:12" x14ac:dyDescent="0.25">
      <c r="A87">
        <v>20034</v>
      </c>
      <c r="B87" s="34">
        <v>1.9800000000000002E-2</v>
      </c>
      <c r="C87" s="35">
        <v>4.1999999999999997E-3</v>
      </c>
      <c r="D87" s="36">
        <v>2.4E-2</v>
      </c>
      <c r="H87" t="str">
        <f t="shared" si="6"/>
        <v>2003</v>
      </c>
      <c r="I87" t="str">
        <f t="shared" si="7"/>
        <v>4</v>
      </c>
      <c r="J87">
        <f t="shared" si="8"/>
        <v>2003</v>
      </c>
      <c r="K87" s="1" cm="1">
        <f t="array" ref="K87">PRODUCT(1+D87:D90)-1</f>
        <v>8.2179697246207883E-2</v>
      </c>
      <c r="L87" s="1" cm="1">
        <f t="array" ref="L87">PRODUCT(1+D87:D106)^(1/5)-1</f>
        <v>0.10039965242302817</v>
      </c>
    </row>
    <row r="88" spans="1:12" x14ac:dyDescent="0.25">
      <c r="A88">
        <v>20033</v>
      </c>
      <c r="B88" s="34">
        <v>2.06E-2</v>
      </c>
      <c r="C88" s="35">
        <v>1.8E-3</v>
      </c>
      <c r="D88" s="36">
        <v>2.24E-2</v>
      </c>
      <c r="H88" t="str">
        <f t="shared" si="6"/>
        <v/>
      </c>
      <c r="I88" t="str">
        <f t="shared" si="7"/>
        <v>3</v>
      </c>
      <c r="J88" t="str">
        <f t="shared" si="8"/>
        <v/>
      </c>
      <c r="K88" s="1" cm="1">
        <f t="array" ref="K88">PRODUCT(1+D88:D91)-1</f>
        <v>7.5310392527359937E-2</v>
      </c>
      <c r="L88" s="1" cm="1">
        <f t="array" ref="L88">PRODUCT(1+D88:D107)^(1/5)-1</f>
        <v>0.1016433842574167</v>
      </c>
    </row>
    <row r="89" spans="1:12" x14ac:dyDescent="0.25">
      <c r="A89">
        <v>20032</v>
      </c>
      <c r="B89" s="34">
        <v>2.0500000000000001E-2</v>
      </c>
      <c r="C89" s="35">
        <v>-7.9000000000000008E-3</v>
      </c>
      <c r="D89" s="36">
        <v>1.26E-2</v>
      </c>
      <c r="H89" t="str">
        <f t="shared" si="6"/>
        <v/>
      </c>
      <c r="I89" t="str">
        <f t="shared" si="7"/>
        <v>2</v>
      </c>
      <c r="J89" t="str">
        <f t="shared" si="8"/>
        <v/>
      </c>
      <c r="K89" s="1" cm="1">
        <f t="array" ref="K89">PRODUCT(1+D89:D92)-1</f>
        <v>7.1418913211679813E-2</v>
      </c>
      <c r="L89" s="1" cm="1">
        <f t="array" ref="L89">PRODUCT(1+D89:D108)^(1/5)-1</f>
        <v>0.1047292684259542</v>
      </c>
    </row>
    <row r="90" spans="1:12" x14ac:dyDescent="0.25">
      <c r="A90">
        <v>20031</v>
      </c>
      <c r="B90" s="34">
        <v>2.0500000000000001E-2</v>
      </c>
      <c r="C90" s="35">
        <v>2.9999999999999997E-4</v>
      </c>
      <c r="D90" s="36">
        <v>2.0799999999999999E-2</v>
      </c>
      <c r="H90" t="str">
        <f t="shared" si="6"/>
        <v/>
      </c>
      <c r="I90" t="str">
        <f t="shared" si="7"/>
        <v>1</v>
      </c>
      <c r="J90" t="str">
        <f t="shared" si="8"/>
        <v/>
      </c>
      <c r="K90" s="1" cm="1">
        <f t="array" ref="K90">PRODUCT(1+D90:D93)-1</f>
        <v>7.1313104509999947E-2</v>
      </c>
      <c r="L90" s="1" cm="1">
        <f t="array" ref="L90">PRODUCT(1+D90:D109)^(1/5)-1</f>
        <v>0.11202902318192987</v>
      </c>
    </row>
    <row r="91" spans="1:12" x14ac:dyDescent="0.25">
      <c r="A91">
        <v>20024</v>
      </c>
      <c r="B91" s="34">
        <v>2.1100000000000001E-2</v>
      </c>
      <c r="C91" s="35">
        <v>-3.5000000000000001E-3</v>
      </c>
      <c r="D91" s="36">
        <v>1.7500000000000002E-2</v>
      </c>
      <c r="H91" t="str">
        <f t="shared" si="6"/>
        <v>2002</v>
      </c>
      <c r="I91" t="str">
        <f t="shared" si="7"/>
        <v>4</v>
      </c>
      <c r="J91">
        <f t="shared" si="8"/>
        <v>2002</v>
      </c>
      <c r="K91" s="1" cm="1">
        <f t="array" ref="K91">PRODUCT(1+D91:D94)-1</f>
        <v>6.9319085212812492E-2</v>
      </c>
      <c r="L91" s="1" cm="1">
        <f t="array" ref="L91">PRODUCT(1+D91:D110)^(1/5)-1</f>
        <v>0.11555790173334657</v>
      </c>
    </row>
    <row r="92" spans="1:12" x14ac:dyDescent="0.25">
      <c r="A92">
        <v>20023</v>
      </c>
      <c r="B92" s="34">
        <v>2.12E-2</v>
      </c>
      <c r="C92" s="35">
        <v>-2.5999999999999999E-3</v>
      </c>
      <c r="D92" s="36">
        <v>1.8700000000000001E-2</v>
      </c>
      <c r="H92" t="str">
        <f t="shared" si="6"/>
        <v/>
      </c>
      <c r="I92" t="str">
        <f t="shared" si="7"/>
        <v>3</v>
      </c>
      <c r="J92" t="str">
        <f t="shared" si="8"/>
        <v/>
      </c>
      <c r="K92" s="1" cm="1">
        <f t="array" ref="K92">PRODUCT(1+D92:D95)-1</f>
        <v>6.3433889264712384E-2</v>
      </c>
      <c r="L92" s="1" cm="1">
        <f t="array" ref="L92">PRODUCT(1+D92:D111)^(1/5)-1</f>
        <v>0.12010353813673302</v>
      </c>
    </row>
    <row r="93" spans="1:12" x14ac:dyDescent="0.25">
      <c r="A93">
        <v>20022</v>
      </c>
      <c r="B93" s="34">
        <v>2.1399999999999999E-2</v>
      </c>
      <c r="C93" s="35">
        <v>-8.8999999999999999E-3</v>
      </c>
      <c r="D93" s="36">
        <v>1.2500000000000001E-2</v>
      </c>
      <c r="H93" t="str">
        <f t="shared" si="6"/>
        <v/>
      </c>
      <c r="I93" t="str">
        <f t="shared" si="7"/>
        <v>2</v>
      </c>
      <c r="J93" t="str">
        <f t="shared" si="8"/>
        <v/>
      </c>
      <c r="K93" s="1" cm="1">
        <f t="array" ref="K93">PRODUCT(1+D93:D96)-1</f>
        <v>6.5312932163187343E-2</v>
      </c>
      <c r="L93" s="1" cm="1">
        <f t="array" ref="L93">PRODUCT(1+D93:D112)^(1/5)-1</f>
        <v>0.12561275981815978</v>
      </c>
    </row>
    <row r="94" spans="1:12" x14ac:dyDescent="0.25">
      <c r="A94">
        <v>20021</v>
      </c>
      <c r="B94" s="34">
        <v>2.1899999999999999E-2</v>
      </c>
      <c r="C94" s="35">
        <v>-3.0000000000000001E-3</v>
      </c>
      <c r="D94" s="36">
        <v>1.89E-2</v>
      </c>
      <c r="H94" t="str">
        <f t="shared" si="6"/>
        <v/>
      </c>
      <c r="I94" t="str">
        <f t="shared" si="7"/>
        <v>1</v>
      </c>
      <c r="J94" t="str">
        <f t="shared" si="8"/>
        <v/>
      </c>
      <c r="K94" s="1" cm="1">
        <f t="array" ref="K94">PRODUCT(1+D94:D97)-1</f>
        <v>8.6882231036614854E-2</v>
      </c>
      <c r="L94" s="1" cm="1">
        <f t="array" ref="L94">PRODUCT(1+D94:D113)^(1/5)-1</f>
        <v>0.13096456740851514</v>
      </c>
    </row>
    <row r="95" spans="1:12" x14ac:dyDescent="0.25">
      <c r="A95">
        <v>20014</v>
      </c>
      <c r="B95" s="34">
        <v>2.12E-2</v>
      </c>
      <c r="C95" s="35">
        <v>-9.2999999999999992E-3</v>
      </c>
      <c r="D95" s="36">
        <v>1.1900000000000001E-2</v>
      </c>
      <c r="H95" t="str">
        <f t="shared" si="6"/>
        <v>2001</v>
      </c>
      <c r="I95" t="str">
        <f t="shared" si="7"/>
        <v>4</v>
      </c>
      <c r="J95">
        <f t="shared" si="8"/>
        <v>2001</v>
      </c>
      <c r="K95" s="1" cm="1">
        <f t="array" ref="K95">PRODUCT(1+D95:D98)-1</f>
        <v>9.4349279439065015E-2</v>
      </c>
      <c r="L95" s="1" cm="1">
        <f t="array" ref="L95">PRODUCT(1+D95:D114)^(1/5)-1</f>
        <v>0.13366005360441768</v>
      </c>
    </row>
    <row r="96" spans="1:12" x14ac:dyDescent="0.25">
      <c r="A96">
        <v>20013</v>
      </c>
      <c r="B96" s="34">
        <v>2.2100000000000002E-2</v>
      </c>
      <c r="C96" s="35">
        <v>-1.6000000000000001E-3</v>
      </c>
      <c r="D96" s="36">
        <v>2.0500000000000001E-2</v>
      </c>
      <c r="H96" t="str">
        <f t="shared" si="6"/>
        <v/>
      </c>
      <c r="I96" t="str">
        <f t="shared" si="7"/>
        <v>3</v>
      </c>
      <c r="J96" t="str">
        <f t="shared" si="8"/>
        <v/>
      </c>
      <c r="K96" s="1" cm="1">
        <f t="array" ref="K96">PRODUCT(1+D96:D99)-1</f>
        <v>0.12322478666410985</v>
      </c>
      <c r="L96" s="1" cm="1">
        <f t="array" ref="L96">PRODUCT(1+D96:D115)^(1/5)-1</f>
        <v>0.13841500273561747</v>
      </c>
    </row>
    <row r="97" spans="1:12" x14ac:dyDescent="0.25">
      <c r="A97">
        <v>20012</v>
      </c>
      <c r="B97" s="34">
        <v>2.1899999999999999E-2</v>
      </c>
      <c r="C97" s="35">
        <v>1.11E-2</v>
      </c>
      <c r="D97" s="36">
        <v>3.3000000000000002E-2</v>
      </c>
      <c r="H97" t="str">
        <f t="shared" si="6"/>
        <v/>
      </c>
      <c r="I97" t="str">
        <f t="shared" si="7"/>
        <v>2</v>
      </c>
      <c r="J97" t="str">
        <f t="shared" si="8"/>
        <v/>
      </c>
      <c r="K97" s="1" cm="1">
        <f t="array" ref="K97">PRODUCT(1+D97:D100)-1</f>
        <v>0.13874411002713183</v>
      </c>
      <c r="L97" s="1" cm="1">
        <f t="array" ref="L97">PRODUCT(1+D97:D116)^(1/5)-1</f>
        <v>0.1421608177094924</v>
      </c>
    </row>
    <row r="98" spans="1:12" x14ac:dyDescent="0.25">
      <c r="A98">
        <v>20011</v>
      </c>
      <c r="B98" s="34">
        <v>2.1299999999999999E-2</v>
      </c>
      <c r="C98" s="35">
        <v>4.5999999999999999E-3</v>
      </c>
      <c r="D98" s="36">
        <v>2.5899999999999999E-2</v>
      </c>
      <c r="H98" t="str">
        <f t="shared" si="6"/>
        <v/>
      </c>
      <c r="I98" t="str">
        <f t="shared" si="7"/>
        <v>1</v>
      </c>
      <c r="J98" t="str">
        <f t="shared" si="8"/>
        <v/>
      </c>
      <c r="K98" s="1" cm="1">
        <f t="array" ref="K98">PRODUCT(1+D98:D101)-1</f>
        <v>0.14227168132634449</v>
      </c>
      <c r="L98" s="1" cm="1">
        <f t="array" ref="L98">PRODUCT(1+D98:D117)^(1/5)-1</f>
        <v>0.14078647900899521</v>
      </c>
    </row>
    <row r="99" spans="1:12" x14ac:dyDescent="0.25">
      <c r="A99">
        <v>20004</v>
      </c>
      <c r="B99" s="34">
        <v>2.1999999999999999E-2</v>
      </c>
      <c r="C99" s="35">
        <v>1.66E-2</v>
      </c>
      <c r="D99" s="36">
        <v>3.8600000000000002E-2</v>
      </c>
      <c r="H99" t="str">
        <f t="shared" si="6"/>
        <v>2000</v>
      </c>
      <c r="I99" t="str">
        <f t="shared" si="7"/>
        <v>4</v>
      </c>
      <c r="J99">
        <f t="shared" si="8"/>
        <v>2000</v>
      </c>
      <c r="K99" s="1" cm="1">
        <f t="array" ref="K99">PRODUCT(1+D99:D102)-1</f>
        <v>0.14093556082961833</v>
      </c>
      <c r="L99" s="1" cm="1">
        <f t="array" ref="L99">PRODUCT(1+D99:D118)^(1/5)-1</f>
        <v>0.14207347564615924</v>
      </c>
    </row>
    <row r="100" spans="1:12" x14ac:dyDescent="0.25">
      <c r="A100">
        <v>20003</v>
      </c>
      <c r="B100" s="34">
        <v>2.2200000000000001E-2</v>
      </c>
      <c r="C100" s="35">
        <v>1.23E-2</v>
      </c>
      <c r="D100" s="36">
        <v>3.4599999999999999E-2</v>
      </c>
      <c r="H100" t="str">
        <f t="shared" si="6"/>
        <v/>
      </c>
      <c r="I100" t="str">
        <f t="shared" si="7"/>
        <v>3</v>
      </c>
      <c r="J100" t="str">
        <f t="shared" si="8"/>
        <v/>
      </c>
      <c r="K100" s="1" cm="1">
        <f t="array" ref="K100">PRODUCT(1+D100:D103)-1</f>
        <v>0.12962067899200513</v>
      </c>
      <c r="L100" s="1" cm="1">
        <f t="array" ref="L100">PRODUCT(1+D100:D119)^(1/5)-1</f>
        <v>0.13964397998707923</v>
      </c>
    </row>
    <row r="101" spans="1:12" x14ac:dyDescent="0.25">
      <c r="A101">
        <v>20002</v>
      </c>
      <c r="B101" s="34">
        <v>2.2200000000000001E-2</v>
      </c>
      <c r="C101" s="35">
        <v>1.4E-2</v>
      </c>
      <c r="D101" s="36">
        <v>3.6200000000000003E-2</v>
      </c>
      <c r="H101" t="str">
        <f t="shared" si="6"/>
        <v/>
      </c>
      <c r="I101" t="str">
        <f t="shared" si="7"/>
        <v>2</v>
      </c>
      <c r="J101" t="str">
        <f t="shared" si="8"/>
        <v/>
      </c>
      <c r="K101" s="1" cm="1">
        <f t="array" ref="K101">PRODUCT(1+D101:D104)-1</f>
        <v>0.12416146442119502</v>
      </c>
      <c r="L101" s="1" cm="1">
        <f t="array" ref="L101">PRODUCT(1+D101:D120)^(1/5)-1</f>
        <v>0.13847395716178323</v>
      </c>
    </row>
    <row r="102" spans="1:12" x14ac:dyDescent="0.25">
      <c r="A102">
        <v>20001</v>
      </c>
      <c r="B102" s="34">
        <v>2.1700000000000001E-2</v>
      </c>
      <c r="C102" s="35">
        <v>3.0000000000000001E-3</v>
      </c>
      <c r="D102" s="36">
        <v>2.47E-2</v>
      </c>
      <c r="H102" t="str">
        <f t="shared" si="6"/>
        <v/>
      </c>
      <c r="I102" t="str">
        <f t="shared" si="7"/>
        <v>1</v>
      </c>
      <c r="J102" t="str">
        <f t="shared" si="8"/>
        <v/>
      </c>
      <c r="K102" s="1" cm="1">
        <f t="array" ref="K102">PRODUCT(1+D102:D105)-1</f>
        <v>0.11569933411576616</v>
      </c>
      <c r="L102" s="1" cm="1">
        <f t="array" ref="L102">PRODUCT(1+D102:D121)^(1/5)-1</f>
        <v>0.13717452710329936</v>
      </c>
    </row>
    <row r="103" spans="1:12" x14ac:dyDescent="0.25">
      <c r="A103">
        <v>19994</v>
      </c>
      <c r="B103" s="34">
        <v>2.1600000000000001E-2</v>
      </c>
      <c r="C103" s="35">
        <v>6.7000000000000002E-3</v>
      </c>
      <c r="D103" s="36">
        <v>2.8299999999999999E-2</v>
      </c>
      <c r="H103" t="str">
        <f t="shared" si="6"/>
        <v>1999</v>
      </c>
      <c r="I103" t="str">
        <f t="shared" si="7"/>
        <v>4</v>
      </c>
      <c r="J103">
        <f t="shared" si="8"/>
        <v>1999</v>
      </c>
      <c r="K103" s="1" cm="1">
        <f t="array" ref="K103">PRODUCT(1+D103:D106)-1</f>
        <v>0.11667925936286738</v>
      </c>
      <c r="L103" s="1" cm="1">
        <f t="array" ref="L103">PRODUCT(1+D103:D122)^(1/5)-1</f>
        <v>0.1384589478694378</v>
      </c>
    </row>
    <row r="104" spans="1:12" x14ac:dyDescent="0.25">
      <c r="A104">
        <v>19993</v>
      </c>
      <c r="B104" s="34">
        <v>2.1700000000000001E-2</v>
      </c>
      <c r="C104" s="35">
        <v>7.9000000000000008E-3</v>
      </c>
      <c r="D104" s="36">
        <v>2.9600000000000001E-2</v>
      </c>
      <c r="H104" t="str">
        <f t="shared" si="6"/>
        <v/>
      </c>
      <c r="I104" t="str">
        <f t="shared" si="7"/>
        <v>3</v>
      </c>
      <c r="J104" t="str">
        <f t="shared" si="8"/>
        <v/>
      </c>
      <c r="K104" s="1" cm="1">
        <f t="array" ref="K104">PRODUCT(1+D104:D107)-1</f>
        <v>0.11830817980344355</v>
      </c>
      <c r="L104" s="1" cm="1">
        <f t="array" ref="L104">PRODUCT(1+D104:D123)^(1/5)-1</f>
        <v>0.13754965216414394</v>
      </c>
    </row>
    <row r="105" spans="1:12" x14ac:dyDescent="0.25">
      <c r="A105">
        <v>19992</v>
      </c>
      <c r="B105" s="34">
        <v>2.2200000000000001E-2</v>
      </c>
      <c r="C105" s="35">
        <v>6.1999999999999998E-3</v>
      </c>
      <c r="D105" s="36">
        <v>2.8400000000000002E-2</v>
      </c>
      <c r="H105" t="str">
        <f t="shared" si="6"/>
        <v/>
      </c>
      <c r="I105" t="str">
        <f t="shared" si="7"/>
        <v>2</v>
      </c>
      <c r="J105" t="str">
        <f t="shared" si="8"/>
        <v/>
      </c>
      <c r="K105" s="1" cm="1">
        <f t="array" ref="K105">PRODUCT(1+D105:D108)-1</f>
        <v>0.12612851672514536</v>
      </c>
      <c r="L105" s="1" cm="1">
        <f t="array" ref="L105">PRODUCT(1+D105:D124)^(1/5)-1</f>
        <v>0.13602086073171349</v>
      </c>
    </row>
    <row r="106" spans="1:12" x14ac:dyDescent="0.25">
      <c r="A106">
        <v>19991</v>
      </c>
      <c r="B106" s="34">
        <v>2.1999999999999999E-2</v>
      </c>
      <c r="C106" s="35">
        <v>3.5999999999999999E-3</v>
      </c>
      <c r="D106" s="36">
        <v>2.5600000000000001E-2</v>
      </c>
      <c r="H106" t="str">
        <f t="shared" si="6"/>
        <v/>
      </c>
      <c r="I106" t="str">
        <f t="shared" si="7"/>
        <v>1</v>
      </c>
      <c r="J106" t="str">
        <f t="shared" si="8"/>
        <v/>
      </c>
      <c r="K106" s="1" cm="1">
        <f t="array" ref="K106">PRODUCT(1+D106:D109)-1</f>
        <v>0.14594855382425598</v>
      </c>
      <c r="L106" s="1" cm="1">
        <f t="array" ref="L106">PRODUCT(1+D106:D125)^(1/5)-1</f>
        <v>0.13248614937557202</v>
      </c>
    </row>
    <row r="107" spans="1:12" x14ac:dyDescent="0.25">
      <c r="A107">
        <v>19984</v>
      </c>
      <c r="B107" s="34">
        <v>2.1999999999999999E-2</v>
      </c>
      <c r="C107" s="35">
        <v>7.7999999999999996E-3</v>
      </c>
      <c r="D107" s="36">
        <v>2.98E-2</v>
      </c>
      <c r="H107" t="str">
        <f t="shared" si="6"/>
        <v>1998</v>
      </c>
      <c r="I107" t="str">
        <f t="shared" si="7"/>
        <v>4</v>
      </c>
      <c r="J107">
        <f t="shared" si="8"/>
        <v>1998</v>
      </c>
      <c r="K107" s="1" cm="1">
        <f t="array" ref="K107">PRODUCT(1+D107:D110)-1</f>
        <v>0.15879801596249599</v>
      </c>
      <c r="L107" s="1" cm="1">
        <f t="array" ref="L107">PRODUCT(1+D107:D126)^(1/5)-1</f>
        <v>0.13013546857132807</v>
      </c>
    </row>
    <row r="108" spans="1:12" x14ac:dyDescent="0.25">
      <c r="A108">
        <v>19983</v>
      </c>
      <c r="B108" s="34">
        <v>2.2100000000000002E-2</v>
      </c>
      <c r="C108" s="35">
        <v>1.47E-2</v>
      </c>
      <c r="D108" s="36">
        <v>3.6799999999999999E-2</v>
      </c>
      <c r="H108" t="str">
        <f t="shared" si="6"/>
        <v/>
      </c>
      <c r="I108" t="str">
        <f t="shared" si="7"/>
        <v>3</v>
      </c>
      <c r="J108" t="str">
        <f t="shared" si="8"/>
        <v/>
      </c>
      <c r="K108" s="1" cm="1">
        <f t="array" ref="K108">PRODUCT(1+D108:D111)-1</f>
        <v>0.16847529595596766</v>
      </c>
      <c r="L108" s="1" cm="1">
        <f t="array" ref="L108">PRODUCT(1+D108:D127)^(1/5)-1</f>
        <v>0.12132959231441376</v>
      </c>
    </row>
    <row r="109" spans="1:12" x14ac:dyDescent="0.25">
      <c r="A109">
        <v>19982</v>
      </c>
      <c r="B109" s="34">
        <v>2.23E-2</v>
      </c>
      <c r="C109" s="35">
        <v>2.41E-2</v>
      </c>
      <c r="D109" s="36">
        <v>4.65E-2</v>
      </c>
      <c r="H109" t="str">
        <f t="shared" si="6"/>
        <v/>
      </c>
      <c r="I109" t="str">
        <f t="shared" si="7"/>
        <v>2</v>
      </c>
      <c r="J109" t="str">
        <f t="shared" si="8"/>
        <v/>
      </c>
      <c r="K109" s="1" cm="1">
        <f t="array" ref="K109">PRODUCT(1+D109:D112)-1</f>
        <v>0.17658970773343996</v>
      </c>
      <c r="L109" s="1" cm="1">
        <f t="array" ref="L109">PRODUCT(1+D109:D128)^(1/5)-1</f>
        <v>0.11467538643552477</v>
      </c>
    </row>
    <row r="110" spans="1:12" x14ac:dyDescent="0.25">
      <c r="A110">
        <v>19981</v>
      </c>
      <c r="B110" s="34">
        <v>2.3300000000000001E-2</v>
      </c>
      <c r="C110" s="35">
        <v>1.38E-2</v>
      </c>
      <c r="D110" s="36">
        <v>3.7100000000000001E-2</v>
      </c>
      <c r="H110" t="str">
        <f t="shared" si="6"/>
        <v/>
      </c>
      <c r="I110" t="str">
        <f t="shared" si="7"/>
        <v>1</v>
      </c>
      <c r="J110" t="str">
        <f t="shared" si="8"/>
        <v/>
      </c>
      <c r="K110" s="1" cm="1">
        <f t="array" ref="K110">PRODUCT(1+D110:D113)-1</f>
        <v>0.16568390728908788</v>
      </c>
      <c r="L110" s="1" cm="1">
        <f t="array" ref="L110">PRODUCT(1+D110:D129)^(1/5)-1</f>
        <v>0.10232600954063753</v>
      </c>
    </row>
    <row r="111" spans="1:12" x14ac:dyDescent="0.25">
      <c r="A111">
        <v>19974</v>
      </c>
      <c r="B111" s="34">
        <v>2.2700000000000001E-2</v>
      </c>
      <c r="C111" s="35">
        <v>1.5599999999999999E-2</v>
      </c>
      <c r="D111" s="36">
        <v>3.8399999999999997E-2</v>
      </c>
      <c r="H111" t="str">
        <f t="shared" si="6"/>
        <v>1997</v>
      </c>
      <c r="I111" t="str">
        <f t="shared" si="7"/>
        <v>4</v>
      </c>
      <c r="J111">
        <f t="shared" si="8"/>
        <v>1997</v>
      </c>
      <c r="K111" s="1" cm="1">
        <f t="array" ref="K111">PRODUCT(1+D111:D114)-1</f>
        <v>0.15894000270540776</v>
      </c>
      <c r="L111" s="1" cm="1">
        <f t="array" ref="L111">PRODUCT(1+D111:D130)^(1/5)-1</f>
        <v>9.5655839490875527E-2</v>
      </c>
    </row>
    <row r="112" spans="1:12" x14ac:dyDescent="0.25">
      <c r="A112">
        <v>19973</v>
      </c>
      <c r="B112" s="34">
        <v>2.29E-2</v>
      </c>
      <c r="C112" s="35">
        <v>2.12E-2</v>
      </c>
      <c r="D112" s="36">
        <v>4.3999999999999997E-2</v>
      </c>
      <c r="H112" t="str">
        <f t="shared" si="6"/>
        <v/>
      </c>
      <c r="I112" t="str">
        <f t="shared" si="7"/>
        <v>3</v>
      </c>
      <c r="J112" t="str">
        <f t="shared" si="8"/>
        <v/>
      </c>
      <c r="K112" s="1" cm="1">
        <f t="array" ref="K112">PRODUCT(1+D112:D115)-1</f>
        <v>0.15324798227609593</v>
      </c>
      <c r="L112" s="1" cm="1">
        <f t="array" ref="L112">PRODUCT(1+D112:D131)^(1/5)-1</f>
        <v>8.1715401391166953E-2</v>
      </c>
    </row>
    <row r="113" spans="1:12" x14ac:dyDescent="0.25">
      <c r="A113">
        <v>19972</v>
      </c>
      <c r="B113" s="34">
        <v>2.3800000000000002E-2</v>
      </c>
      <c r="C113" s="35">
        <v>1.2999999999999999E-2</v>
      </c>
      <c r="D113" s="36">
        <v>3.6799999999999999E-2</v>
      </c>
      <c r="H113" t="str">
        <f t="shared" si="6"/>
        <v/>
      </c>
      <c r="I113" t="str">
        <f t="shared" si="7"/>
        <v>2</v>
      </c>
      <c r="J113" t="str">
        <f t="shared" si="8"/>
        <v/>
      </c>
      <c r="K113" s="1" cm="1">
        <f t="array" ref="K113">PRODUCT(1+D113:D116)-1</f>
        <v>0.14595733411228173</v>
      </c>
      <c r="L113" s="1" cm="1">
        <f t="array" ref="L113">PRODUCT(1+D113:D132)^(1/5)-1</f>
        <v>7.0869422272980875E-2</v>
      </c>
    </row>
    <row r="114" spans="1:12" x14ac:dyDescent="0.25">
      <c r="A114">
        <v>19971</v>
      </c>
      <c r="B114" s="34">
        <v>2.3300000000000001E-2</v>
      </c>
      <c r="C114" s="35">
        <v>7.7999999999999996E-3</v>
      </c>
      <c r="D114" s="36">
        <v>3.1099999999999999E-2</v>
      </c>
      <c r="H114" t="str">
        <f t="shared" si="6"/>
        <v/>
      </c>
      <c r="I114" t="str">
        <f t="shared" si="7"/>
        <v>1</v>
      </c>
      <c r="J114" t="str">
        <f t="shared" si="8"/>
        <v/>
      </c>
      <c r="K114" s="1" cm="1">
        <f t="array" ref="K114">PRODUCT(1+D114:D117)-1</f>
        <v>0.13490450488666172</v>
      </c>
      <c r="L114" s="1" cm="1">
        <f t="array" ref="L114">PRODUCT(1+D114:D133)^(1/5)-1</f>
        <v>6.1579135724652456E-2</v>
      </c>
    </row>
    <row r="115" spans="1:12" x14ac:dyDescent="0.25">
      <c r="A115">
        <v>19964</v>
      </c>
      <c r="B115" s="34">
        <v>2.3199999999999998E-2</v>
      </c>
      <c r="C115" s="35">
        <v>1.01E-2</v>
      </c>
      <c r="D115" s="36">
        <v>3.3300000000000003E-2</v>
      </c>
      <c r="H115" t="str">
        <f t="shared" si="6"/>
        <v>1996</v>
      </c>
      <c r="I115" t="str">
        <f t="shared" si="7"/>
        <v>4</v>
      </c>
      <c r="J115">
        <f t="shared" si="8"/>
        <v>1996</v>
      </c>
      <c r="K115" s="1" cm="1">
        <f t="array" ref="K115">PRODUCT(1+D115:D118)-1</f>
        <v>0.13556490902101559</v>
      </c>
      <c r="L115" s="1" cm="1">
        <f t="array" ref="L115">PRODUCT(1+D115:D134)^(1/5)-1</f>
        <v>5.4124104096770376E-2</v>
      </c>
    </row>
    <row r="116" spans="1:12" x14ac:dyDescent="0.25">
      <c r="A116">
        <v>19963</v>
      </c>
      <c r="B116" s="34">
        <v>2.3599999999999999E-2</v>
      </c>
      <c r="C116" s="35">
        <v>1.38E-2</v>
      </c>
      <c r="D116" s="36">
        <v>3.7400000000000003E-2</v>
      </c>
      <c r="H116" t="str">
        <f t="shared" si="6"/>
        <v/>
      </c>
      <c r="I116" t="str">
        <f t="shared" si="7"/>
        <v>3</v>
      </c>
      <c r="J116" t="str">
        <f t="shared" si="8"/>
        <v/>
      </c>
      <c r="K116" s="1" cm="1">
        <f t="array" ref="K116">PRODUCT(1+D116:D119)-1</f>
        <v>0.1293007843898144</v>
      </c>
      <c r="L116" s="1" cm="1">
        <f t="array" ref="L116">PRODUCT(1+D116:D135)^(1/5)-1</f>
        <v>3.9157730490239961E-2</v>
      </c>
    </row>
    <row r="117" spans="1:12" x14ac:dyDescent="0.25">
      <c r="A117">
        <v>19962</v>
      </c>
      <c r="B117" s="34">
        <v>2.3599999999999999E-2</v>
      </c>
      <c r="C117" s="35">
        <v>3.3E-3</v>
      </c>
      <c r="D117" s="36">
        <v>2.6800000000000001E-2</v>
      </c>
      <c r="H117" t="str">
        <f t="shared" si="6"/>
        <v/>
      </c>
      <c r="I117" t="str">
        <f t="shared" si="7"/>
        <v>2</v>
      </c>
      <c r="J117" t="str">
        <f t="shared" si="8"/>
        <v/>
      </c>
      <c r="K117" s="1" cm="1">
        <f t="array" ref="K117">PRODUCT(1+D117:D120)-1</f>
        <v>0.12048322476618112</v>
      </c>
      <c r="L117" s="1" cm="1">
        <f t="array" ref="L117">PRODUCT(1+D117:D136)^(1/5)-1</f>
        <v>3.0106372236007983E-2</v>
      </c>
    </row>
    <row r="118" spans="1:12" x14ac:dyDescent="0.25">
      <c r="A118">
        <v>19961</v>
      </c>
      <c r="B118" s="34">
        <v>2.4199999999999999E-2</v>
      </c>
      <c r="C118" s="35">
        <v>7.4999999999999997E-3</v>
      </c>
      <c r="D118" s="36">
        <v>3.1699999999999999E-2</v>
      </c>
      <c r="H118" t="str">
        <f t="shared" si="6"/>
        <v/>
      </c>
      <c r="I118" t="str">
        <f t="shared" si="7"/>
        <v>1</v>
      </c>
      <c r="J118" t="str">
        <f t="shared" si="8"/>
        <v/>
      </c>
      <c r="K118" s="1" cm="1">
        <f t="array" ref="K118">PRODUCT(1+D118:D121)-1</f>
        <v>0.12430255792422695</v>
      </c>
      <c r="L118" s="1" cm="1">
        <f t="array" ref="L118">PRODUCT(1+D118:D137)^(1/5)-1</f>
        <v>2.6102618387857657E-2</v>
      </c>
    </row>
    <row r="119" spans="1:12" x14ac:dyDescent="0.25">
      <c r="A119">
        <v>19954</v>
      </c>
      <c r="B119" s="34">
        <v>2.3400000000000001E-2</v>
      </c>
      <c r="C119" s="35">
        <v>4.1999999999999997E-3</v>
      </c>
      <c r="D119" s="36">
        <v>2.76E-2</v>
      </c>
      <c r="H119" t="str">
        <f t="shared" si="6"/>
        <v>1995</v>
      </c>
      <c r="I119" t="str">
        <f t="shared" si="7"/>
        <v>4</v>
      </c>
      <c r="J119">
        <f t="shared" si="8"/>
        <v>1995</v>
      </c>
      <c r="K119" s="1" cm="1">
        <f t="array" ref="K119">PRODUCT(1+D119:D122)-1</f>
        <v>0.12299484922062232</v>
      </c>
      <c r="L119" s="1" cm="1">
        <f t="array" ref="L119">PRODUCT(1+D119:D138)^(1/5)-1</f>
        <v>1.9595661315485069E-2</v>
      </c>
    </row>
    <row r="120" spans="1:12" x14ac:dyDescent="0.25">
      <c r="A120">
        <v>19953</v>
      </c>
      <c r="B120" s="34">
        <v>2.4299999999999999E-2</v>
      </c>
      <c r="C120" s="35">
        <v>5.0000000000000001E-3</v>
      </c>
      <c r="D120" s="36">
        <v>2.93E-2</v>
      </c>
      <c r="H120" t="str">
        <f t="shared" si="6"/>
        <v/>
      </c>
      <c r="I120" t="str">
        <f t="shared" si="7"/>
        <v>3</v>
      </c>
      <c r="J120" t="str">
        <f t="shared" si="8"/>
        <v/>
      </c>
      <c r="K120" s="1" cm="1">
        <f t="array" ref="K120">PRODUCT(1+D120:D123)-1</f>
        <v>0.11927921815079889</v>
      </c>
      <c r="L120" s="1" cm="1">
        <f t="array" ref="L120">PRODUCT(1+D120:D139)^(1/5)-1</f>
        <v>1.1387983581927941E-2</v>
      </c>
    </row>
    <row r="121" spans="1:12" x14ac:dyDescent="0.25">
      <c r="A121">
        <v>19952</v>
      </c>
      <c r="B121" s="34">
        <v>2.4500000000000001E-2</v>
      </c>
      <c r="C121" s="35">
        <v>5.7999999999999996E-3</v>
      </c>
      <c r="D121" s="36">
        <v>3.0300000000000001E-2</v>
      </c>
      <c r="H121" t="str">
        <f t="shared" si="6"/>
        <v/>
      </c>
      <c r="I121" t="str">
        <f t="shared" si="7"/>
        <v>2</v>
      </c>
      <c r="J121" t="str">
        <f t="shared" si="8"/>
        <v/>
      </c>
      <c r="K121" s="1" cm="1">
        <f t="array" ref="K121">PRODUCT(1+D121:D124)-1</f>
        <v>0.11210226017956071</v>
      </c>
      <c r="L121" s="1" cm="1">
        <f t="array" ref="L121">PRODUCT(1+D121:D140)^(1/5)-1</f>
        <v>6.706991805997653E-3</v>
      </c>
    </row>
    <row r="122" spans="1:12" x14ac:dyDescent="0.25">
      <c r="A122">
        <v>19951</v>
      </c>
      <c r="B122" s="34">
        <v>2.4500000000000001E-2</v>
      </c>
      <c r="C122" s="35">
        <v>6.0000000000000001E-3</v>
      </c>
      <c r="D122" s="36">
        <v>3.0499999999999999E-2</v>
      </c>
      <c r="H122" t="str">
        <f t="shared" si="6"/>
        <v/>
      </c>
      <c r="I122" t="str">
        <f t="shared" si="7"/>
        <v>1</v>
      </c>
      <c r="J122" t="str">
        <f t="shared" si="8"/>
        <v/>
      </c>
      <c r="K122" s="1" cm="1">
        <f t="array" ref="K122">PRODUCT(1+D122:D125)-1</f>
        <v>9.2889001680874772E-2</v>
      </c>
      <c r="L122" s="1" cm="1">
        <f t="array" ref="L122">PRODUCT(1+D122:D141)^(1/5)-1</f>
        <v>3.6793650082451723E-3</v>
      </c>
    </row>
    <row r="123" spans="1:12" x14ac:dyDescent="0.25">
      <c r="A123">
        <v>19944</v>
      </c>
      <c r="B123" s="34">
        <v>2.41E-2</v>
      </c>
      <c r="C123" s="35">
        <v>1E-4</v>
      </c>
      <c r="D123" s="36">
        <v>2.4199999999999999E-2</v>
      </c>
      <c r="H123" t="str">
        <f t="shared" si="6"/>
        <v>1994</v>
      </c>
      <c r="I123" t="str">
        <f t="shared" si="7"/>
        <v>4</v>
      </c>
      <c r="J123">
        <f t="shared" si="8"/>
        <v>1994</v>
      </c>
      <c r="K123" s="1" cm="1">
        <f t="array" ref="K123">PRODUCT(1+D123:D126)-1</f>
        <v>7.6450593601249839E-2</v>
      </c>
      <c r="L123" s="1" cm="1">
        <f t="array" ref="L123">PRODUCT(1+D123:D142)^(1/5)-1</f>
        <v>6.9266874250573096E-5</v>
      </c>
    </row>
    <row r="124" spans="1:12" x14ac:dyDescent="0.25">
      <c r="A124">
        <v>19943</v>
      </c>
      <c r="B124" s="34">
        <v>2.4E-2</v>
      </c>
      <c r="C124" s="35">
        <v>-1.2999999999999999E-3</v>
      </c>
      <c r="D124" s="36">
        <v>2.2700000000000001E-2</v>
      </c>
      <c r="H124" t="str">
        <f t="shared" si="6"/>
        <v/>
      </c>
      <c r="I124" t="str">
        <f t="shared" si="7"/>
        <v>3</v>
      </c>
      <c r="J124" t="str">
        <f t="shared" si="8"/>
        <v/>
      </c>
      <c r="K124" s="1" cm="1">
        <f t="array" ref="K124">PRODUCT(1+D124:D127)-1</f>
        <v>4.0821150989374777E-2</v>
      </c>
      <c r="L124" s="1" cm="1">
        <f t="array" ref="L124">PRODUCT(1+D124:D143)^(1/5)-1</f>
        <v>-1.3997013770409295E-3</v>
      </c>
    </row>
    <row r="125" spans="1:12" x14ac:dyDescent="0.25">
      <c r="A125">
        <v>19942</v>
      </c>
      <c r="B125" s="34">
        <v>2.24E-2</v>
      </c>
      <c r="C125" s="35">
        <v>-9.9000000000000008E-3</v>
      </c>
      <c r="D125" s="36">
        <v>1.2500000000000001E-2</v>
      </c>
      <c r="H125" t="str">
        <f t="shared" si="6"/>
        <v/>
      </c>
      <c r="I125" t="str">
        <f t="shared" si="7"/>
        <v>2</v>
      </c>
      <c r="J125" t="str">
        <f t="shared" si="8"/>
        <v/>
      </c>
      <c r="K125" s="1" cm="1">
        <f t="array" ref="K125">PRODUCT(1+D125:D128)-1</f>
        <v>2.4232332409999779E-2</v>
      </c>
      <c r="L125" s="1" cm="1">
        <f t="array" ref="L125">PRODUCT(1+D125:D144)^(1/5)-1</f>
        <v>-2.5015747368573038E-4</v>
      </c>
    </row>
    <row r="126" spans="1:12" x14ac:dyDescent="0.25">
      <c r="A126">
        <v>19941</v>
      </c>
      <c r="B126" s="34">
        <v>2.2499999999999999E-2</v>
      </c>
      <c r="C126" s="35">
        <v>-7.4999999999999997E-3</v>
      </c>
      <c r="D126" s="36">
        <v>1.4999999999999999E-2</v>
      </c>
      <c r="H126" t="str">
        <f t="shared" si="6"/>
        <v/>
      </c>
      <c r="I126" t="str">
        <f t="shared" si="7"/>
        <v>1</v>
      </c>
      <c r="J126" t="str">
        <f t="shared" si="8"/>
        <v/>
      </c>
      <c r="K126" s="1" cm="1">
        <f t="array" ref="K126">PRODUCT(1+D126:D129)-1</f>
        <v>1.2692964142397845E-3</v>
      </c>
      <c r="L126" s="1" cm="1">
        <f t="array" ref="L126">PRODUCT(1+D126:D145)^(1/5)-1</f>
        <v>9.5158679737128438E-4</v>
      </c>
    </row>
    <row r="127" spans="1:12" x14ac:dyDescent="0.25">
      <c r="A127">
        <v>19934</v>
      </c>
      <c r="B127" s="34">
        <v>2.2700000000000001E-2</v>
      </c>
      <c r="C127" s="35">
        <v>-3.2399999999999998E-2</v>
      </c>
      <c r="D127" s="36">
        <v>-9.7000000000000003E-3</v>
      </c>
      <c r="H127" t="str">
        <f t="shared" si="6"/>
        <v>1993</v>
      </c>
      <c r="I127" t="str">
        <f t="shared" si="7"/>
        <v>4</v>
      </c>
      <c r="J127">
        <f t="shared" si="8"/>
        <v>1993</v>
      </c>
      <c r="K127" s="1" cm="1">
        <f t="array" ref="K127">PRODUCT(1+D127:D130)-1</f>
        <v>-7.5103062833824508E-3</v>
      </c>
      <c r="L127" s="1" cm="1">
        <f t="array" ref="L127">PRODUCT(1+D127:D146)^(1/5)-1</f>
        <v>2.1125583792021008E-3</v>
      </c>
    </row>
    <row r="128" spans="1:12" x14ac:dyDescent="0.25">
      <c r="A128">
        <v>19933</v>
      </c>
      <c r="B128" s="34">
        <v>2.1299999999999999E-2</v>
      </c>
      <c r="C128" s="35">
        <v>-1.49E-2</v>
      </c>
      <c r="D128" s="36">
        <v>6.4000000000000003E-3</v>
      </c>
      <c r="H128" t="str">
        <f t="shared" si="6"/>
        <v/>
      </c>
      <c r="I128" t="str">
        <f t="shared" si="7"/>
        <v>3</v>
      </c>
      <c r="J128" t="str">
        <f t="shared" si="8"/>
        <v/>
      </c>
      <c r="K128" s="1" cm="1">
        <f t="array" ref="K128">PRODUCT(1+D128:D131)-1</f>
        <v>-2.3846347894591946E-2</v>
      </c>
      <c r="L128" s="1" cm="1">
        <f t="array" ref="L128">PRODUCT(1+D128:D147)^(1/5)-1</f>
        <v>8.9010718724173987E-3</v>
      </c>
    </row>
    <row r="129" spans="1:12" x14ac:dyDescent="0.25">
      <c r="A129">
        <v>19932</v>
      </c>
      <c r="B129" s="34">
        <v>2.1100000000000001E-2</v>
      </c>
      <c r="C129" s="35">
        <v>-3.1300000000000001E-2</v>
      </c>
      <c r="D129" s="36">
        <v>-1.0200000000000001E-2</v>
      </c>
      <c r="H129" t="str">
        <f t="shared" si="6"/>
        <v/>
      </c>
      <c r="I129" t="str">
        <f t="shared" si="7"/>
        <v>2</v>
      </c>
      <c r="J129" t="str">
        <f t="shared" si="8"/>
        <v/>
      </c>
      <c r="K129" s="1" cm="1">
        <f t="array" ref="K129">PRODUCT(1+D129:D132)-1</f>
        <v>-3.7134608063356001E-2</v>
      </c>
      <c r="L129" s="1" cm="1">
        <f t="array" ref="L129">PRODUCT(1+D129:D148)^(1/5)-1</f>
        <v>1.3076800466544691E-2</v>
      </c>
    </row>
    <row r="130" spans="1:12" x14ac:dyDescent="0.25">
      <c r="A130">
        <v>19931</v>
      </c>
      <c r="B130" s="34">
        <v>2.1700000000000001E-2</v>
      </c>
      <c r="C130" s="35">
        <v>-1.5599999999999999E-2</v>
      </c>
      <c r="D130" s="36">
        <v>6.1000000000000004E-3</v>
      </c>
      <c r="H130" t="str">
        <f t="shared" si="6"/>
        <v/>
      </c>
      <c r="I130" t="str">
        <f t="shared" si="7"/>
        <v>1</v>
      </c>
      <c r="J130" t="str">
        <f t="shared" si="8"/>
        <v/>
      </c>
      <c r="K130" s="1" cm="1">
        <f t="array" ref="K130">PRODUCT(1+D130:D133)-1</f>
        <v>-3.4410802145572017E-2</v>
      </c>
      <c r="L130" s="1" cm="1">
        <f t="array" ref="L130">PRODUCT(1+D130:D149)^(1/5)-1</f>
        <v>1.9164760116010315E-2</v>
      </c>
    </row>
    <row r="131" spans="1:12" x14ac:dyDescent="0.25">
      <c r="A131">
        <v>19924</v>
      </c>
      <c r="B131" s="34">
        <v>1.9800000000000002E-2</v>
      </c>
      <c r="C131" s="35">
        <v>-4.58E-2</v>
      </c>
      <c r="D131" s="36">
        <v>-2.5999999999999999E-2</v>
      </c>
      <c r="H131" t="str">
        <f t="shared" si="6"/>
        <v>1992</v>
      </c>
      <c r="I131" t="str">
        <f t="shared" si="7"/>
        <v>4</v>
      </c>
      <c r="J131">
        <f t="shared" si="8"/>
        <v>1992</v>
      </c>
      <c r="K131" s="1" cm="1">
        <f t="array" ref="K131">PRODUCT(1+D131:D134)-1</f>
        <v>-4.4679964671207939E-2</v>
      </c>
      <c r="L131" s="1" cm="1">
        <f t="array" ref="L131">PRODUCT(1+D131:D150)^(1/5)-1</f>
        <v>2.2725757360259502E-2</v>
      </c>
    </row>
    <row r="132" spans="1:12" x14ac:dyDescent="0.25">
      <c r="A132">
        <v>19923</v>
      </c>
      <c r="B132" s="34">
        <v>0.02</v>
      </c>
      <c r="C132" s="35">
        <v>-2.7300000000000001E-2</v>
      </c>
      <c r="D132" s="36">
        <v>-7.3000000000000001E-3</v>
      </c>
      <c r="H132" t="str">
        <f t="shared" ref="H132:H190" si="9">IF((RIGHT(A132,1)="4"),LEFT(A132,4),"")</f>
        <v/>
      </c>
      <c r="I132" t="str">
        <f t="shared" ref="I132:I190" si="10">RIGHT(A132,1)</f>
        <v>3</v>
      </c>
      <c r="J132" t="str">
        <f t="shared" si="8"/>
        <v/>
      </c>
      <c r="K132" s="1" cm="1">
        <f t="array" ref="K132">PRODUCT(1+D132:D135)-1</f>
        <v>-5.6449821369304098E-2</v>
      </c>
      <c r="L132" s="1" cm="1">
        <f t="array" ref="L132">PRODUCT(1+D132:D151)^(1/5)-1</f>
        <v>3.4184394011500974E-2</v>
      </c>
    </row>
    <row r="133" spans="1:12" x14ac:dyDescent="0.25">
      <c r="A133">
        <v>19922</v>
      </c>
      <c r="B133" s="34">
        <v>1.9800000000000002E-2</v>
      </c>
      <c r="C133" s="35">
        <v>-2.7199999999999998E-2</v>
      </c>
      <c r="D133" s="36">
        <v>-7.4000000000000003E-3</v>
      </c>
      <c r="H133" t="str">
        <f t="shared" si="9"/>
        <v/>
      </c>
      <c r="I133" t="str">
        <f t="shared" si="10"/>
        <v>2</v>
      </c>
      <c r="J133" t="str">
        <f t="shared" ref="J133:J190" si="11">IF(H133="","",VALUE(H133))</f>
        <v/>
      </c>
      <c r="K133" s="1" cm="1">
        <f t="array" ref="K133">PRODUCT(1+D133:D136)-1</f>
        <v>-5.6164674745360132E-2</v>
      </c>
      <c r="L133" s="1" cm="1">
        <f t="array" ref="L133">PRODUCT(1+D133:D152)^(1/5)-1</f>
        <v>4.0828435389850481E-2</v>
      </c>
    </row>
    <row r="134" spans="1:12" x14ac:dyDescent="0.25">
      <c r="A134">
        <v>19921</v>
      </c>
      <c r="B134" s="34">
        <v>1.9800000000000002E-2</v>
      </c>
      <c r="C134" s="35">
        <v>-2.4500000000000001E-2</v>
      </c>
      <c r="D134" s="36">
        <v>-4.5999999999999999E-3</v>
      </c>
      <c r="H134" t="str">
        <f t="shared" si="9"/>
        <v/>
      </c>
      <c r="I134" t="str">
        <f t="shared" si="10"/>
        <v>1</v>
      </c>
      <c r="J134" t="str">
        <f t="shared" si="11"/>
        <v/>
      </c>
      <c r="K134" s="1" cm="1">
        <f t="array" ref="K134">PRODUCT(1+D134:D137)-1</f>
        <v>-4.2472121165200161E-2</v>
      </c>
      <c r="L134" s="1" cm="1">
        <f t="array" ref="L134">PRODUCT(1+D134:D153)^(1/5)-1</f>
        <v>4.5875389947415135E-2</v>
      </c>
    </row>
    <row r="135" spans="1:12" x14ac:dyDescent="0.25">
      <c r="A135">
        <v>19914</v>
      </c>
      <c r="B135" s="34">
        <v>1.84E-2</v>
      </c>
      <c r="C135" s="35">
        <v>-5.6500000000000002E-2</v>
      </c>
      <c r="D135" s="36">
        <v>-3.7999999999999999E-2</v>
      </c>
      <c r="H135" t="str">
        <f t="shared" si="9"/>
        <v>1991</v>
      </c>
      <c r="I135" t="str">
        <f t="shared" si="10"/>
        <v>4</v>
      </c>
      <c r="J135">
        <f t="shared" si="11"/>
        <v>1991</v>
      </c>
      <c r="K135" s="1" cm="1">
        <f t="array" ref="K135">PRODUCT(1+D135:D138)-1</f>
        <v>-3.8624309717200211E-2</v>
      </c>
      <c r="L135" s="1" cm="1">
        <f t="array" ref="L135">PRODUCT(1+D135:D154)^(1/5)-1</f>
        <v>5.175590084788495E-2</v>
      </c>
    </row>
    <row r="136" spans="1:12" x14ac:dyDescent="0.25">
      <c r="A136">
        <v>19913</v>
      </c>
      <c r="B136" s="34">
        <v>1.8700000000000001E-2</v>
      </c>
      <c r="C136" s="35">
        <v>-2.5700000000000001E-2</v>
      </c>
      <c r="D136" s="36">
        <v>-7.0000000000000001E-3</v>
      </c>
      <c r="H136" t="str">
        <f t="shared" si="9"/>
        <v/>
      </c>
      <c r="I136" t="str">
        <f t="shared" si="10"/>
        <v>3</v>
      </c>
      <c r="J136" t="str">
        <f t="shared" si="11"/>
        <v/>
      </c>
      <c r="K136" s="1" cm="1">
        <f t="array" ref="K136">PRODUCT(1+D136:D139)-1</f>
        <v>-1.374046908514015E-2</v>
      </c>
      <c r="L136" s="1" cm="1">
        <f t="array" ref="L136">PRODUCT(1+D136:D155)^(1/5)-1</f>
        <v>6.4580778559045093E-2</v>
      </c>
    </row>
    <row r="137" spans="1:12" x14ac:dyDescent="0.25">
      <c r="A137">
        <v>19912</v>
      </c>
      <c r="B137" s="34">
        <v>1.89E-2</v>
      </c>
      <c r="C137" s="35">
        <v>-1.1900000000000001E-2</v>
      </c>
      <c r="D137" s="36">
        <v>7.0000000000000001E-3</v>
      </c>
      <c r="H137" t="str">
        <f t="shared" si="9"/>
        <v/>
      </c>
      <c r="I137" t="str">
        <f t="shared" si="10"/>
        <v>2</v>
      </c>
      <c r="J137" t="str">
        <f t="shared" si="11"/>
        <v/>
      </c>
      <c r="K137" s="1" cm="1">
        <f t="array" ref="K137">PRODUCT(1+D137:D140)-1</f>
        <v>-1.1266764943859142E-3</v>
      </c>
      <c r="L137" s="1" cm="1">
        <f t="array" ref="L137">PRODUCT(1+D137:D156)^(1/5)-1</f>
        <v>7.0224123978854802E-2</v>
      </c>
    </row>
    <row r="138" spans="1:12" x14ac:dyDescent="0.25">
      <c r="A138">
        <v>19911</v>
      </c>
      <c r="B138" s="34">
        <v>1.8200000000000001E-2</v>
      </c>
      <c r="C138" s="35">
        <v>-1.8800000000000001E-2</v>
      </c>
      <c r="D138" s="36">
        <v>-5.9999999999999995E-4</v>
      </c>
      <c r="H138" t="str">
        <f t="shared" si="9"/>
        <v/>
      </c>
      <c r="I138" t="str">
        <f t="shared" si="10"/>
        <v>1</v>
      </c>
      <c r="J138" t="str">
        <f t="shared" si="11"/>
        <v/>
      </c>
      <c r="K138" s="1" cm="1">
        <f t="array" ref="K138">PRODUCT(1+D138:D141)-1</f>
        <v>6.7095690425496013E-3</v>
      </c>
      <c r="L138" s="1" cm="1">
        <f t="array" ref="L138">PRODUCT(1+D138:D157)^(1/5)-1</f>
        <v>7.3540648722813851E-2</v>
      </c>
    </row>
    <row r="139" spans="1:12" x14ac:dyDescent="0.25">
      <c r="A139">
        <v>19904</v>
      </c>
      <c r="B139" s="34">
        <v>1.8800000000000001E-2</v>
      </c>
      <c r="C139" s="35">
        <v>-3.2000000000000001E-2</v>
      </c>
      <c r="D139" s="36">
        <v>-1.3100000000000001E-2</v>
      </c>
      <c r="H139" t="str">
        <f t="shared" si="9"/>
        <v>1990</v>
      </c>
      <c r="I139" t="str">
        <f t="shared" si="10"/>
        <v>4</v>
      </c>
      <c r="J139">
        <f t="shared" si="11"/>
        <v>1990</v>
      </c>
      <c r="K139" s="1" cm="1">
        <f t="array" ref="K139">PRODUCT(1+D139:D142)-1</f>
        <v>1.9502456301745408E-2</v>
      </c>
      <c r="L139" s="1" cm="1">
        <f t="array" ref="L139">PRODUCT(1+D139:D158)^(1/5)-1</f>
        <v>7.786683213414225E-2</v>
      </c>
    </row>
    <row r="140" spans="1:12" x14ac:dyDescent="0.25">
      <c r="A140">
        <v>19903</v>
      </c>
      <c r="B140" s="34">
        <v>1.7399999999999999E-2</v>
      </c>
      <c r="C140" s="35">
        <v>-1.18E-2</v>
      </c>
      <c r="D140" s="36">
        <v>5.7000000000000002E-3</v>
      </c>
      <c r="H140" t="str">
        <f t="shared" si="9"/>
        <v/>
      </c>
      <c r="I140" t="str">
        <f t="shared" si="10"/>
        <v>3</v>
      </c>
      <c r="J140" t="str">
        <f t="shared" si="11"/>
        <v/>
      </c>
      <c r="K140" s="1" cm="1">
        <f t="array" ref="K140">PRODUCT(1+D140:D143)-1</f>
        <v>5.0286905787805036E-2</v>
      </c>
      <c r="L140" s="1" cm="1">
        <f t="array" ref="L140">PRODUCT(1+D140:D159)^(1/5)-1</f>
        <v>8.792206194890384E-2</v>
      </c>
    </row>
    <row r="141" spans="1:12" x14ac:dyDescent="0.25">
      <c r="A141">
        <v>19902</v>
      </c>
      <c r="B141" s="34">
        <v>1.84E-2</v>
      </c>
      <c r="C141" s="35">
        <v>-3.5000000000000001E-3</v>
      </c>
      <c r="D141" s="36">
        <v>1.49E-2</v>
      </c>
      <c r="H141" t="str">
        <f t="shared" si="9"/>
        <v/>
      </c>
      <c r="I141" t="str">
        <f t="shared" si="10"/>
        <v>2</v>
      </c>
      <c r="J141" t="str">
        <f t="shared" si="11"/>
        <v/>
      </c>
      <c r="K141" s="1" cm="1">
        <f t="array" ref="K141">PRODUCT(1+D141:D144)-1</f>
        <v>7.4202158987109579E-2</v>
      </c>
      <c r="L141" s="1" cm="1">
        <f t="array" ref="L141">PRODUCT(1+D141:D160)^(1/5)-1</f>
        <v>9.3468711264369064E-2</v>
      </c>
    </row>
    <row r="142" spans="1:12" x14ac:dyDescent="0.25">
      <c r="A142">
        <v>19901</v>
      </c>
      <c r="B142" s="34">
        <v>1.7999999999999999E-2</v>
      </c>
      <c r="C142" s="35">
        <v>-5.8999999999999999E-3</v>
      </c>
      <c r="D142" s="36">
        <v>1.21E-2</v>
      </c>
      <c r="H142" t="str">
        <f t="shared" si="9"/>
        <v/>
      </c>
      <c r="I142" t="str">
        <f t="shared" si="10"/>
        <v>1</v>
      </c>
      <c r="J142" t="str">
        <f t="shared" si="11"/>
        <v/>
      </c>
      <c r="K142" s="1" cm="1">
        <f t="array" ref="K142">PRODUCT(1+D142:D145)-1</f>
        <v>7.8118355645157012E-2</v>
      </c>
      <c r="L142" s="1" cm="1">
        <f t="array" ref="L142">PRODUCT(1+D142:D161)^(1/5)-1</f>
        <v>9.5337018435528442E-2</v>
      </c>
    </row>
    <row r="143" spans="1:12" x14ac:dyDescent="0.25">
      <c r="A143">
        <v>19894</v>
      </c>
      <c r="B143" s="34">
        <v>1.7500000000000002E-2</v>
      </c>
      <c r="C143" s="35">
        <v>-6.9999999999999999E-4</v>
      </c>
      <c r="D143" s="36">
        <v>1.67E-2</v>
      </c>
      <c r="H143" t="str">
        <f t="shared" si="9"/>
        <v>1989</v>
      </c>
      <c r="I143" t="str">
        <f t="shared" si="10"/>
        <v>4</v>
      </c>
      <c r="J143">
        <f t="shared" si="11"/>
        <v>1989</v>
      </c>
      <c r="K143" s="1" cm="1">
        <f t="array" ref="K143">PRODUCT(1+D143:D146)-1</f>
        <v>8.7492371581998629E-2</v>
      </c>
      <c r="L143" s="1" cm="1">
        <f t="array" ref="L143">PRODUCT(1+D143:D162)^(1/5)-1</f>
        <v>9.879987270799151E-2</v>
      </c>
    </row>
    <row r="144" spans="1:12" x14ac:dyDescent="0.25">
      <c r="A144">
        <v>19893</v>
      </c>
      <c r="B144" s="34">
        <v>1.7899999999999999E-2</v>
      </c>
      <c r="C144" s="35">
        <v>1.0699999999999999E-2</v>
      </c>
      <c r="D144" s="36">
        <v>2.86E-2</v>
      </c>
      <c r="H144" t="str">
        <f t="shared" si="9"/>
        <v/>
      </c>
      <c r="I144" t="str">
        <f t="shared" si="10"/>
        <v>3</v>
      </c>
      <c r="J144" t="str">
        <f t="shared" si="11"/>
        <v/>
      </c>
      <c r="K144" s="1" cm="1">
        <f t="array" ref="K144">PRODUCT(1+D144:D147)-1</f>
        <v>9.5621556222525106E-2</v>
      </c>
      <c r="L144" s="1" cm="1">
        <f t="array" ref="L144">PRODUCT(1+D144:D163)^(1/5)-1</f>
        <v>0.10272724727486326</v>
      </c>
    </row>
    <row r="145" spans="1:12" x14ac:dyDescent="0.25">
      <c r="A145">
        <v>19892</v>
      </c>
      <c r="B145" s="34">
        <v>1.78E-2</v>
      </c>
      <c r="C145" s="35">
        <v>8.0000000000000004E-4</v>
      </c>
      <c r="D145" s="36">
        <v>1.8599999999999998E-2</v>
      </c>
      <c r="H145" t="str">
        <f t="shared" si="9"/>
        <v/>
      </c>
      <c r="I145" t="str">
        <f t="shared" si="10"/>
        <v>2</v>
      </c>
      <c r="J145" t="str">
        <f t="shared" si="11"/>
        <v/>
      </c>
      <c r="K145" s="1" cm="1">
        <f t="array" ref="K145">PRODUCT(1+D145:D148)-1</f>
        <v>9.4343366578866883E-2</v>
      </c>
      <c r="L145" s="1" cm="1">
        <f t="array" ref="L145">PRODUCT(1+D145:D164)^(1/5)-1</f>
        <v>0.10296300100316835</v>
      </c>
    </row>
    <row r="146" spans="1:12" x14ac:dyDescent="0.25">
      <c r="A146">
        <v>19891</v>
      </c>
      <c r="B146" s="34">
        <v>1.89E-2</v>
      </c>
      <c r="C146" s="35">
        <v>2E-3</v>
      </c>
      <c r="D146" s="36">
        <v>2.0899999999999998E-2</v>
      </c>
      <c r="H146" t="str">
        <f t="shared" si="9"/>
        <v/>
      </c>
      <c r="I146" t="str">
        <f t="shared" si="10"/>
        <v>1</v>
      </c>
      <c r="J146" t="str">
        <f t="shared" si="11"/>
        <v/>
      </c>
      <c r="K146" s="1" cm="1">
        <f t="array" ref="K146">PRODUCT(1+D146:D149)-1</f>
        <v>9.574003492419636E-2</v>
      </c>
      <c r="L146" s="1" cm="1">
        <f t="array" ref="L146">PRODUCT(1+D146:D165)^(1/5)-1</f>
        <v>0.10533498636275995</v>
      </c>
    </row>
    <row r="147" spans="1:12" x14ac:dyDescent="0.25">
      <c r="A147">
        <v>19884</v>
      </c>
      <c r="B147" s="34">
        <v>1.8100000000000002E-2</v>
      </c>
      <c r="C147" s="35">
        <v>6.1999999999999998E-3</v>
      </c>
      <c r="D147" s="36">
        <v>2.4299999999999999E-2</v>
      </c>
      <c r="H147" t="str">
        <f t="shared" si="9"/>
        <v>1988</v>
      </c>
      <c r="I147" t="str">
        <f t="shared" si="10"/>
        <v>4</v>
      </c>
      <c r="J147">
        <f t="shared" si="11"/>
        <v>1988</v>
      </c>
      <c r="K147" s="1" cm="1">
        <f t="array" ref="K147">PRODUCT(1+D147:D150)-1</f>
        <v>9.8852627833668549E-2</v>
      </c>
      <c r="L147" s="1" cm="1">
        <f t="array" ref="L147">PRODUCT(1+D147:D166)^(1/5)-1</f>
        <v>0.10796425175214819</v>
      </c>
    </row>
    <row r="148" spans="1:12" x14ac:dyDescent="0.25">
      <c r="A148">
        <v>19883</v>
      </c>
      <c r="B148" s="34">
        <v>1.8499999999999999E-2</v>
      </c>
      <c r="C148" s="35">
        <v>8.8000000000000005E-3</v>
      </c>
      <c r="D148" s="36">
        <v>2.7400000000000001E-2</v>
      </c>
      <c r="H148" t="str">
        <f t="shared" si="9"/>
        <v/>
      </c>
      <c r="I148" t="str">
        <f t="shared" si="10"/>
        <v>3</v>
      </c>
      <c r="J148" t="str">
        <f t="shared" si="11"/>
        <v/>
      </c>
      <c r="K148" s="1" cm="1">
        <f t="array" ref="K148">PRODUCT(1+D148:D151)-1</f>
        <v>0.10475293970820254</v>
      </c>
      <c r="L148" s="1" cm="1">
        <f t="array" ref="L148">PRODUCT(1+D148:D167)^(1/5)-1</f>
        <v>0.11465428515854437</v>
      </c>
    </row>
    <row r="149" spans="1:12" x14ac:dyDescent="0.25">
      <c r="A149">
        <v>19882</v>
      </c>
      <c r="B149" s="34">
        <v>1.9199999999999998E-2</v>
      </c>
      <c r="C149" s="35">
        <v>6.9999999999999999E-4</v>
      </c>
      <c r="D149" s="36">
        <v>1.9900000000000001E-2</v>
      </c>
      <c r="H149" t="str">
        <f t="shared" si="9"/>
        <v/>
      </c>
      <c r="I149" t="str">
        <f t="shared" si="10"/>
        <v>2</v>
      </c>
      <c r="J149" t="str">
        <f t="shared" si="11"/>
        <v/>
      </c>
      <c r="K149" s="1" cm="1">
        <f t="array" ref="K149">PRODUCT(1+D149:D152)-1</f>
        <v>0.10217224372290001</v>
      </c>
      <c r="L149" s="1" cm="1">
        <f t="array" ref="L149">PRODUCT(1+D149:D168)^(1/5)-1</f>
        <v>0.11408955102439822</v>
      </c>
    </row>
    <row r="150" spans="1:12" x14ac:dyDescent="0.25">
      <c r="A150">
        <v>19881</v>
      </c>
      <c r="B150" s="34">
        <v>1.8800000000000001E-2</v>
      </c>
      <c r="C150" s="35">
        <v>5.0000000000000001E-3</v>
      </c>
      <c r="D150" s="36">
        <v>2.3800000000000002E-2</v>
      </c>
      <c r="H150" t="str">
        <f t="shared" si="9"/>
        <v/>
      </c>
      <c r="I150" t="str">
        <f t="shared" si="10"/>
        <v>1</v>
      </c>
      <c r="J150" t="str">
        <f t="shared" si="11"/>
        <v/>
      </c>
      <c r="K150" s="1" cm="1">
        <f t="array" ref="K150">PRODUCT(1+D150:D153)-1</f>
        <v>9.8930242809899704E-2</v>
      </c>
      <c r="L150" s="1" cm="1">
        <f t="array" ref="L150">PRODUCT(1+D150:D169)^(1/5)-1</f>
        <v>0.11494028513326038</v>
      </c>
    </row>
    <row r="151" spans="1:12" x14ac:dyDescent="0.25">
      <c r="A151">
        <v>19874</v>
      </c>
      <c r="B151" s="34">
        <v>1.9E-2</v>
      </c>
      <c r="C151" s="35">
        <v>1.0800000000000001E-2</v>
      </c>
      <c r="D151" s="36">
        <v>2.98E-2</v>
      </c>
      <c r="H151" t="str">
        <f t="shared" si="9"/>
        <v>1987</v>
      </c>
      <c r="I151" t="str">
        <f t="shared" si="10"/>
        <v>4</v>
      </c>
      <c r="J151">
        <f t="shared" si="11"/>
        <v>1987</v>
      </c>
      <c r="K151" s="1" cm="1">
        <f t="array" ref="K151">PRODUCT(1+D151:D154)-1</f>
        <v>9.8822904438850001E-2</v>
      </c>
      <c r="L151" s="1" cm="1">
        <f t="array" ref="L151">PRODUCT(1+D151:D170)^(1/5)-1</f>
        <v>0.11371790355705369</v>
      </c>
    </row>
    <row r="152" spans="1:12" x14ac:dyDescent="0.25">
      <c r="A152">
        <v>19873</v>
      </c>
      <c r="B152" s="34">
        <v>1.9300000000000001E-2</v>
      </c>
      <c r="C152" s="35">
        <v>5.7000000000000002E-3</v>
      </c>
      <c r="D152" s="36">
        <v>2.5000000000000001E-2</v>
      </c>
      <c r="H152" t="str">
        <f t="shared" si="9"/>
        <v/>
      </c>
      <c r="I152" t="str">
        <f t="shared" si="10"/>
        <v>3</v>
      </c>
      <c r="J152" t="str">
        <f t="shared" si="11"/>
        <v/>
      </c>
      <c r="K152" s="1" cm="1">
        <f t="array" ref="K152">PRODUCT(1+D152:D155)-1</f>
        <v>9.0606807755824859E-2</v>
      </c>
      <c r="L152" s="1" cm="1">
        <f t="array" ref="L152">PRODUCT(1+D152:D171)^(1/5)-1</f>
        <v>0.11289475564812346</v>
      </c>
    </row>
    <row r="153" spans="1:12" x14ac:dyDescent="0.25">
      <c r="A153">
        <v>19872</v>
      </c>
      <c r="B153" s="34">
        <v>1.9400000000000001E-2</v>
      </c>
      <c r="C153" s="35">
        <v>-2.3999999999999998E-3</v>
      </c>
      <c r="D153" s="36">
        <v>1.6899999999999998E-2</v>
      </c>
      <c r="H153" t="str">
        <f t="shared" si="9"/>
        <v/>
      </c>
      <c r="I153" t="str">
        <f t="shared" si="10"/>
        <v>2</v>
      </c>
      <c r="J153" t="str">
        <f t="shared" si="11"/>
        <v/>
      </c>
      <c r="K153" s="1" cm="1">
        <f t="array" ref="K153">PRODUCT(1+D153:D156)-1</f>
        <v>8.486117189057496E-2</v>
      </c>
      <c r="L153" s="1" cm="1">
        <f t="array" ref="L153">PRODUCT(1+D153:D172)^(1/5)-1</f>
        <v>0.11252535516750051</v>
      </c>
    </row>
    <row r="154" spans="1:12" x14ac:dyDescent="0.25">
      <c r="A154">
        <v>19871</v>
      </c>
      <c r="B154" s="34">
        <v>1.9E-2</v>
      </c>
      <c r="C154" s="35">
        <v>4.7999999999999996E-3</v>
      </c>
      <c r="D154" s="36">
        <v>2.3699999999999999E-2</v>
      </c>
      <c r="H154" t="str">
        <f t="shared" si="9"/>
        <v/>
      </c>
      <c r="I154" t="str">
        <f t="shared" si="10"/>
        <v>1</v>
      </c>
      <c r="J154" t="str">
        <f t="shared" si="11"/>
        <v/>
      </c>
      <c r="K154" s="1" cm="1">
        <f t="array" ref="K154">PRODUCT(1+D154:D157)-1</f>
        <v>9.1048795842748609E-2</v>
      </c>
      <c r="L154" s="1" cm="1">
        <f t="array" ref="L154">PRODUCT(1+D154:D173)^(1/5)-1</f>
        <v>0.11396574827510841</v>
      </c>
    </row>
    <row r="155" spans="1:12" x14ac:dyDescent="0.25">
      <c r="A155">
        <v>19864</v>
      </c>
      <c r="B155" s="34">
        <v>1.9099999999999999E-2</v>
      </c>
      <c r="C155" s="35">
        <v>3.0000000000000001E-3</v>
      </c>
      <c r="D155" s="36">
        <v>2.2100000000000002E-2</v>
      </c>
      <c r="H155" t="str">
        <f t="shared" si="9"/>
        <v>1986</v>
      </c>
      <c r="I155" t="str">
        <f t="shared" si="10"/>
        <v>4</v>
      </c>
      <c r="J155">
        <f t="shared" si="11"/>
        <v>1986</v>
      </c>
      <c r="K155" s="1" cm="1">
        <f t="array" ref="K155">PRODUCT(1+D155:D158)-1</f>
        <v>8.6785637511820557E-2</v>
      </c>
      <c r="L155" s="1" cm="1">
        <f t="array" ref="L155">PRODUCT(1+D155:D174)^(1/5)-1</f>
        <v>0.11359552243583093</v>
      </c>
    </row>
    <row r="156" spans="1:12" x14ac:dyDescent="0.25">
      <c r="A156">
        <v>19863</v>
      </c>
      <c r="B156" s="34">
        <v>1.9E-2</v>
      </c>
      <c r="C156" s="35">
        <v>5.9999999999999995E-4</v>
      </c>
      <c r="D156" s="36">
        <v>1.9599999999999999E-2</v>
      </c>
      <c r="H156" t="str">
        <f t="shared" si="9"/>
        <v/>
      </c>
      <c r="I156" t="str">
        <f t="shared" si="10"/>
        <v>3</v>
      </c>
      <c r="J156" t="str">
        <f t="shared" si="11"/>
        <v/>
      </c>
      <c r="K156" s="1" cm="1">
        <f t="array" ref="K156">PRODUCT(1+D156:D159)-1</f>
        <v>9.9226095352431321E-2</v>
      </c>
      <c r="L156" s="1" cm="1">
        <f t="array" ref="L156">PRODUCT(1+D156:D175)^(1/5)-1</f>
        <v>0.11813434463155259</v>
      </c>
    </row>
    <row r="157" spans="1:12" x14ac:dyDescent="0.25">
      <c r="A157">
        <v>19862</v>
      </c>
      <c r="B157" s="34">
        <v>1.95E-2</v>
      </c>
      <c r="C157" s="35">
        <v>3.2000000000000002E-3</v>
      </c>
      <c r="D157" s="36">
        <v>2.2700000000000001E-2</v>
      </c>
      <c r="H157" t="str">
        <f t="shared" si="9"/>
        <v/>
      </c>
      <c r="I157" t="str">
        <f t="shared" si="10"/>
        <v>2</v>
      </c>
      <c r="J157" t="str">
        <f t="shared" si="11"/>
        <v/>
      </c>
      <c r="K157" s="1" cm="1">
        <f t="array" ref="K157">PRODUCT(1+D157:D160)-1</f>
        <v>0.11216324045269532</v>
      </c>
      <c r="L157" s="1" cm="1">
        <f t="array" ref="L157">PRODUCT(1+D157:D176)^(1/5)-1</f>
        <v>0.12337087197131447</v>
      </c>
    </row>
    <row r="158" spans="1:12" x14ac:dyDescent="0.25">
      <c r="A158">
        <v>19861</v>
      </c>
      <c r="B158" s="34">
        <v>1.9199999999999998E-2</v>
      </c>
      <c r="C158" s="35">
        <v>5.9999999999999995E-4</v>
      </c>
      <c r="D158" s="36">
        <v>1.9699999999999999E-2</v>
      </c>
      <c r="H158" t="str">
        <f t="shared" si="9"/>
        <v/>
      </c>
      <c r="I158" t="str">
        <f t="shared" si="10"/>
        <v>1</v>
      </c>
      <c r="J158" t="str">
        <f t="shared" si="11"/>
        <v/>
      </c>
      <c r="K158" s="1" cm="1">
        <f t="array" ref="K158">PRODUCT(1+D158:D161)-1</f>
        <v>0.11314197020375394</v>
      </c>
      <c r="L158" s="1" cm="1">
        <f t="array" ref="L158">PRODUCT(1+D158:D177)^(1/5)-1</f>
        <v>0.12692916117339048</v>
      </c>
    </row>
    <row r="159" spans="1:12" x14ac:dyDescent="0.25">
      <c r="A159">
        <v>19854</v>
      </c>
      <c r="B159" s="34">
        <v>1.9400000000000001E-2</v>
      </c>
      <c r="C159" s="35">
        <v>1.44E-2</v>
      </c>
      <c r="D159" s="36">
        <v>3.3799999999999997E-2</v>
      </c>
      <c r="H159" t="str">
        <f t="shared" si="9"/>
        <v>1985</v>
      </c>
      <c r="I159" t="str">
        <f t="shared" si="10"/>
        <v>4</v>
      </c>
      <c r="J159">
        <f t="shared" si="11"/>
        <v>1985</v>
      </c>
      <c r="K159" s="1" cm="1">
        <f t="array" ref="K159">PRODUCT(1+D159:D162)-1</f>
        <v>0.12242088238060189</v>
      </c>
      <c r="L159" s="1" cm="1">
        <f t="array" ref="L159">PRODUCT(1+D159:D178)^(1/5)-1</f>
        <v>0.13120667954926324</v>
      </c>
    </row>
    <row r="160" spans="1:12" x14ac:dyDescent="0.25">
      <c r="A160">
        <v>19853</v>
      </c>
      <c r="B160" s="34">
        <v>0.02</v>
      </c>
      <c r="C160" s="35">
        <v>1.1599999999999999E-2</v>
      </c>
      <c r="D160" s="36">
        <v>3.1600000000000003E-2</v>
      </c>
      <c r="H160" t="str">
        <f t="shared" si="9"/>
        <v/>
      </c>
      <c r="I160" t="str">
        <f t="shared" si="10"/>
        <v>3</v>
      </c>
      <c r="J160" t="str">
        <f t="shared" si="11"/>
        <v/>
      </c>
      <c r="K160" s="1" cm="1">
        <f t="array" ref="K160">PRODUCT(1+D160:D163)-1</f>
        <v>0.12372375049712026</v>
      </c>
      <c r="L160" s="1" cm="1">
        <f t="array" ref="L160">PRODUCT(1+D160:D179)^(1/5)-1</f>
        <v>0.13567936481313336</v>
      </c>
    </row>
    <row r="161" spans="1:12" x14ac:dyDescent="0.25">
      <c r="A161">
        <v>19852</v>
      </c>
      <c r="B161" s="34">
        <v>2.0299999999999999E-2</v>
      </c>
      <c r="C161" s="35">
        <v>3.3E-3</v>
      </c>
      <c r="D161" s="36">
        <v>2.3599999999999999E-2</v>
      </c>
      <c r="H161" t="str">
        <f t="shared" si="9"/>
        <v/>
      </c>
      <c r="I161" t="str">
        <f t="shared" si="10"/>
        <v>2</v>
      </c>
      <c r="J161" t="str">
        <f t="shared" si="11"/>
        <v/>
      </c>
      <c r="K161" s="1" cm="1">
        <f t="array" ref="K161">PRODUCT(1+D161:D164)-1</f>
        <v>0.12165407705204023</v>
      </c>
      <c r="L161" s="1" cm="1">
        <f t="array" ref="L161">PRODUCT(1+D161:D180)^(1/5)-1</f>
        <v>0.13688777081867309</v>
      </c>
    </row>
    <row r="162" spans="1:12" x14ac:dyDescent="0.25">
      <c r="A162">
        <v>19851</v>
      </c>
      <c r="B162" s="34">
        <v>1.9199999999999998E-2</v>
      </c>
      <c r="C162" s="35">
        <v>8.9999999999999993E-3</v>
      </c>
      <c r="D162" s="36">
        <v>2.8199999999999999E-2</v>
      </c>
      <c r="H162" t="str">
        <f t="shared" si="9"/>
        <v/>
      </c>
      <c r="I162" t="str">
        <f t="shared" si="10"/>
        <v>1</v>
      </c>
      <c r="J162" t="str">
        <f t="shared" si="11"/>
        <v/>
      </c>
      <c r="K162" s="1" cm="1">
        <f t="array" ref="K162">PRODUCT(1+D162:D165)-1</f>
        <v>0.12822883717544009</v>
      </c>
      <c r="L162" s="1" cm="1">
        <f t="array" ref="L162">PRODUCT(1+D162:D181)^(1/5)-1</f>
        <v>0.1369544035568413</v>
      </c>
    </row>
    <row r="163" spans="1:12" x14ac:dyDescent="0.25">
      <c r="A163">
        <v>19844</v>
      </c>
      <c r="B163" s="34">
        <v>1.9599999999999999E-2</v>
      </c>
      <c r="C163" s="35">
        <v>1.5299999999999999E-2</v>
      </c>
      <c r="D163" s="36">
        <v>3.5000000000000003E-2</v>
      </c>
      <c r="H163" t="str">
        <f t="shared" si="9"/>
        <v>1984</v>
      </c>
      <c r="I163" t="str">
        <f t="shared" si="10"/>
        <v>4</v>
      </c>
      <c r="J163">
        <f t="shared" si="11"/>
        <v>1984</v>
      </c>
      <c r="K163" s="1" cm="1">
        <f t="array" ref="K163">PRODUCT(1+D163:D166)-1</f>
        <v>0.13360553558251986</v>
      </c>
      <c r="L163" s="1" cm="1">
        <f t="array" ref="L163">PRODUCT(1+D163:D182)^(1/5)-1</f>
        <v>0.13922322011167942</v>
      </c>
    </row>
    <row r="164" spans="1:12" x14ac:dyDescent="0.25">
      <c r="A164">
        <v>19843</v>
      </c>
      <c r="B164" s="34">
        <v>1.9199999999999998E-2</v>
      </c>
      <c r="C164" s="35">
        <v>1.04E-2</v>
      </c>
      <c r="D164" s="36">
        <v>2.9700000000000001E-2</v>
      </c>
      <c r="H164" t="str">
        <f t="shared" si="9"/>
        <v/>
      </c>
      <c r="I164" t="str">
        <f t="shared" si="10"/>
        <v>3</v>
      </c>
      <c r="J164" t="str">
        <f t="shared" si="11"/>
        <v/>
      </c>
      <c r="K164" s="1" cm="1">
        <f t="array" ref="K164">PRODUCT(1+D164:D167)-1</f>
        <v>0.15616811918928342</v>
      </c>
      <c r="L164" s="1" cm="1">
        <f t="array" ref="L164">PRODUCT(1+D164:D183)^(1/5)-1</f>
        <v>0.14534304254350272</v>
      </c>
    </row>
    <row r="165" spans="1:12" x14ac:dyDescent="0.25">
      <c r="A165">
        <v>19842</v>
      </c>
      <c r="B165" s="34">
        <v>1.9599999999999999E-2</v>
      </c>
      <c r="C165" s="35">
        <v>0.01</v>
      </c>
      <c r="D165" s="36">
        <v>2.9600000000000001E-2</v>
      </c>
      <c r="H165" t="str">
        <f t="shared" si="9"/>
        <v/>
      </c>
      <c r="I165" t="str">
        <f t="shared" si="10"/>
        <v>2</v>
      </c>
      <c r="J165" t="str">
        <f t="shared" si="11"/>
        <v/>
      </c>
      <c r="K165" s="1" cm="1">
        <f t="array" ref="K165">PRODUCT(1+D165:D168)-1</f>
        <v>0.15066629945146892</v>
      </c>
      <c r="L165" s="1" cm="1">
        <f t="array" ref="L165">PRODUCT(1+D165:D184)^(1/5)-1</f>
        <v>0.14764735143924113</v>
      </c>
    </row>
    <row r="166" spans="1:12" x14ac:dyDescent="0.25">
      <c r="A166">
        <v>19841</v>
      </c>
      <c r="B166" s="34">
        <v>1.84E-2</v>
      </c>
      <c r="C166" s="35">
        <v>1.47E-2</v>
      </c>
      <c r="D166" s="36">
        <v>3.3099999999999997E-2</v>
      </c>
      <c r="H166" t="str">
        <f t="shared" si="9"/>
        <v/>
      </c>
      <c r="I166" t="str">
        <f t="shared" si="10"/>
        <v>1</v>
      </c>
      <c r="J166" t="str">
        <f t="shared" si="11"/>
        <v/>
      </c>
      <c r="K166" s="1" cm="1">
        <f t="array" ref="K166">PRODUCT(1+D166:D169)-1</f>
        <v>0.14418430203808641</v>
      </c>
      <c r="L166" s="1" cm="1">
        <f t="array" ref="L166">PRODUCT(1+D166:D185)^(1/5)-1</f>
        <v>0.15117025507456594</v>
      </c>
    </row>
    <row r="167" spans="1:12" x14ac:dyDescent="0.25">
      <c r="A167">
        <v>19834</v>
      </c>
      <c r="B167" s="34">
        <v>1.9599999999999999E-2</v>
      </c>
      <c r="C167" s="35">
        <v>3.5999999999999997E-2</v>
      </c>
      <c r="D167" s="36">
        <v>5.5599999999999997E-2</v>
      </c>
      <c r="H167" t="str">
        <f t="shared" si="9"/>
        <v>1983</v>
      </c>
      <c r="I167" t="str">
        <f t="shared" si="10"/>
        <v>4</v>
      </c>
      <c r="J167">
        <f t="shared" si="11"/>
        <v>1983</v>
      </c>
      <c r="K167" s="1" cm="1">
        <f t="array" ref="K167">PRODUCT(1+D167:D170)-1</f>
        <v>0.12768217629966094</v>
      </c>
      <c r="L167" s="1" cm="1">
        <f t="array" ref="L167">PRODUCT(1+D167:D186)^(1/5)-1</f>
        <v>0.15036684756497332</v>
      </c>
    </row>
    <row r="168" spans="1:12" x14ac:dyDescent="0.25">
      <c r="A168">
        <v>19833</v>
      </c>
      <c r="B168" s="34">
        <v>1.8499999999999999E-2</v>
      </c>
      <c r="C168" s="35">
        <v>6.3E-3</v>
      </c>
      <c r="D168" s="36">
        <v>2.4799999999999999E-2</v>
      </c>
      <c r="H168" t="str">
        <f t="shared" si="9"/>
        <v/>
      </c>
      <c r="I168" t="str">
        <f t="shared" si="10"/>
        <v>3</v>
      </c>
      <c r="J168" t="str">
        <f t="shared" si="11"/>
        <v/>
      </c>
      <c r="K168" s="1" cm="1">
        <f t="array" ref="K168">PRODUCT(1+D168:D171)-1</f>
        <v>9.6060925429568123E-2</v>
      </c>
      <c r="L168" s="1" cm="1">
        <f t="array" ref="L168">PRODUCT(1+D168:D187)^(1/5)-1</f>
        <v>0.14947184020470039</v>
      </c>
    </row>
    <row r="169" spans="1:12" x14ac:dyDescent="0.25">
      <c r="A169">
        <v>19832</v>
      </c>
      <c r="B169" s="34">
        <v>1.95E-2</v>
      </c>
      <c r="C169" s="35">
        <v>4.3E-3</v>
      </c>
      <c r="D169" s="36">
        <v>2.3800000000000002E-2</v>
      </c>
      <c r="H169" t="str">
        <f t="shared" si="9"/>
        <v/>
      </c>
      <c r="I169" t="str">
        <f t="shared" si="10"/>
        <v>2</v>
      </c>
      <c r="J169" t="str">
        <f t="shared" si="11"/>
        <v/>
      </c>
      <c r="K169" s="1" cm="1">
        <f t="array" ref="K169">PRODUCT(1+D169:D172)-1</f>
        <v>9.4456620796328217E-2</v>
      </c>
      <c r="L169" s="1" cm="1">
        <f t="array" ref="L169">PRODUCT(1+D169:D188)^(1/5)-1</f>
        <v>0.14933721009557144</v>
      </c>
    </row>
    <row r="170" spans="1:12" x14ac:dyDescent="0.25">
      <c r="A170">
        <v>19831</v>
      </c>
      <c r="B170" s="34">
        <v>1.89E-2</v>
      </c>
      <c r="C170" s="35">
        <v>-6.9999999999999999E-4</v>
      </c>
      <c r="D170" s="36">
        <v>1.8200000000000001E-2</v>
      </c>
      <c r="H170" t="str">
        <f t="shared" si="9"/>
        <v/>
      </c>
      <c r="I170" t="str">
        <f t="shared" si="10"/>
        <v>1</v>
      </c>
      <c r="J170" t="str">
        <f t="shared" si="11"/>
        <v/>
      </c>
      <c r="K170" s="1" cm="1">
        <f t="array" ref="K170">PRODUCT(1+D170:D173)-1</f>
        <v>9.4135916570660116E-2</v>
      </c>
      <c r="L170" s="1" cm="1">
        <f t="array" ref="L170">PRODUCT(1+D170:D189)^(1/5)-1</f>
        <v>0.15034579539345905</v>
      </c>
    </row>
    <row r="171" spans="1:12" x14ac:dyDescent="0.25">
      <c r="A171">
        <v>19824</v>
      </c>
      <c r="B171" s="34">
        <v>1.95E-2</v>
      </c>
      <c r="C171" s="35">
        <v>6.4999999999999997E-3</v>
      </c>
      <c r="D171" s="36">
        <v>2.5999999999999999E-2</v>
      </c>
      <c r="H171" t="str">
        <f t="shared" si="9"/>
        <v>1982</v>
      </c>
      <c r="I171" t="str">
        <f t="shared" si="10"/>
        <v>4</v>
      </c>
      <c r="J171">
        <f t="shared" si="11"/>
        <v>1982</v>
      </c>
      <c r="K171" s="1" cm="1">
        <f t="array" ref="K171">PRODUCT(1+D171:D174)-1</f>
        <v>9.8219315198600166E-2</v>
      </c>
      <c r="L171" s="1" cm="1">
        <f t="array" ref="L171">PRODUCT(1+D171:D190)^(1/5)-1</f>
        <v>0.15311173031591485</v>
      </c>
    </row>
    <row r="172" spans="1:12" x14ac:dyDescent="0.25">
      <c r="A172">
        <v>19823</v>
      </c>
      <c r="B172" s="34">
        <v>2.0299999999999999E-2</v>
      </c>
      <c r="C172" s="35">
        <v>3.0000000000000001E-3</v>
      </c>
      <c r="D172" s="36">
        <v>2.3300000000000001E-2</v>
      </c>
      <c r="H172" t="str">
        <f t="shared" si="9"/>
        <v/>
      </c>
      <c r="I172" t="str">
        <f t="shared" si="10"/>
        <v>3</v>
      </c>
      <c r="J172" t="str">
        <f t="shared" si="11"/>
        <v/>
      </c>
      <c r="K172" s="1" cm="1">
        <f t="array" ref="K172">PRODUCT(1+D172:D175)-1</f>
        <v>0.11652297045191018</v>
      </c>
      <c r="L172" s="1"/>
    </row>
    <row r="173" spans="1:12" x14ac:dyDescent="0.25">
      <c r="A173">
        <v>19822</v>
      </c>
      <c r="B173" s="34">
        <v>1.9599999999999999E-2</v>
      </c>
      <c r="C173" s="35">
        <v>3.8999999999999998E-3</v>
      </c>
      <c r="D173" s="36">
        <v>2.35E-2</v>
      </c>
      <c r="H173" t="str">
        <f t="shared" si="9"/>
        <v/>
      </c>
      <c r="I173" t="str">
        <f t="shared" si="10"/>
        <v>2</v>
      </c>
      <c r="J173" t="str">
        <f t="shared" si="11"/>
        <v/>
      </c>
      <c r="K173" s="1" cm="1">
        <f t="array" ref="K173">PRODUCT(1+D173:D176)-1</f>
        <v>0.13878141723899029</v>
      </c>
      <c r="L173" s="1"/>
    </row>
    <row r="174" spans="1:12" x14ac:dyDescent="0.25">
      <c r="A174">
        <v>19821</v>
      </c>
      <c r="B174" s="34">
        <v>1.9E-2</v>
      </c>
      <c r="C174" s="35">
        <v>3.0000000000000001E-3</v>
      </c>
      <c r="D174" s="36">
        <v>2.1999999999999999E-2</v>
      </c>
      <c r="H174" t="str">
        <f t="shared" si="9"/>
        <v/>
      </c>
      <c r="I174" t="str">
        <f t="shared" si="10"/>
        <v>1</v>
      </c>
      <c r="J174" t="str">
        <f t="shared" si="11"/>
        <v/>
      </c>
      <c r="K174" s="1" cm="1">
        <f t="array" ref="K174">PRODUCT(1+D174:D177)-1</f>
        <v>0.15602725208725987</v>
      </c>
      <c r="L174" s="1"/>
    </row>
    <row r="175" spans="1:12" x14ac:dyDescent="0.25">
      <c r="A175">
        <v>19814</v>
      </c>
      <c r="B175" s="34">
        <v>1.9099999999999999E-2</v>
      </c>
      <c r="C175" s="35">
        <v>2.4E-2</v>
      </c>
      <c r="D175" s="36">
        <v>4.3099999999999999E-2</v>
      </c>
      <c r="H175" t="str">
        <f t="shared" si="9"/>
        <v>1981</v>
      </c>
      <c r="I175" t="str">
        <f t="shared" si="10"/>
        <v>4</v>
      </c>
      <c r="J175">
        <f t="shared" si="11"/>
        <v>1981</v>
      </c>
      <c r="K175" s="1" cm="1">
        <f t="array" ref="K175">PRODUCT(1+D175:D178)-1</f>
        <v>0.17548289664293582</v>
      </c>
      <c r="L175" s="1"/>
    </row>
    <row r="176" spans="1:12" x14ac:dyDescent="0.25">
      <c r="A176">
        <v>19813</v>
      </c>
      <c r="B176" s="34">
        <v>0.02</v>
      </c>
      <c r="C176" s="35">
        <v>2.3699999999999999E-2</v>
      </c>
      <c r="D176" s="36">
        <v>4.3700000000000003E-2</v>
      </c>
      <c r="H176" t="str">
        <f t="shared" si="9"/>
        <v/>
      </c>
      <c r="I176" t="str">
        <f t="shared" si="10"/>
        <v>3</v>
      </c>
      <c r="J176" t="str">
        <f t="shared" si="11"/>
        <v/>
      </c>
      <c r="K176" s="1" cm="1">
        <f t="array" ref="K176">PRODUCT(1+D176:D179)-1</f>
        <v>0.18821701296166404</v>
      </c>
      <c r="L176" s="1"/>
    </row>
    <row r="177" spans="1:12" x14ac:dyDescent="0.25">
      <c r="A177">
        <v>19812</v>
      </c>
      <c r="B177" s="34">
        <v>2.07E-2</v>
      </c>
      <c r="C177" s="35">
        <v>1.83E-2</v>
      </c>
      <c r="D177" s="36">
        <v>3.9E-2</v>
      </c>
      <c r="H177" t="str">
        <f t="shared" si="9"/>
        <v/>
      </c>
      <c r="I177" t="str">
        <f t="shared" si="10"/>
        <v>2</v>
      </c>
      <c r="J177" t="str">
        <f t="shared" si="11"/>
        <v/>
      </c>
      <c r="K177" s="1" cm="1">
        <f t="array" ref="K177">PRODUCT(1+D177:D180)-1</f>
        <v>0.18070313705331165</v>
      </c>
      <c r="L177" s="1"/>
    </row>
    <row r="178" spans="1:12" x14ac:dyDescent="0.25">
      <c r="A178">
        <v>19811</v>
      </c>
      <c r="B178" s="34">
        <v>2.0799999999999999E-2</v>
      </c>
      <c r="C178" s="35">
        <v>1.84E-2</v>
      </c>
      <c r="D178" s="36">
        <v>3.9199999999999999E-2</v>
      </c>
      <c r="H178" t="str">
        <f t="shared" si="9"/>
        <v/>
      </c>
      <c r="I178" t="str">
        <f t="shared" si="10"/>
        <v>1</v>
      </c>
      <c r="J178" t="str">
        <f t="shared" si="11"/>
        <v/>
      </c>
      <c r="K178" s="1" cm="1">
        <f t="array" ref="K178">PRODUCT(1+D178:D181)-1</f>
        <v>0.16354373631269103</v>
      </c>
      <c r="L178" s="1"/>
    </row>
    <row r="179" spans="1:12" x14ac:dyDescent="0.25">
      <c r="A179">
        <v>19804</v>
      </c>
      <c r="B179" s="34">
        <v>2.12E-2</v>
      </c>
      <c r="C179" s="35">
        <v>3.3099999999999997E-2</v>
      </c>
      <c r="D179" s="36">
        <v>5.4399999999999997E-2</v>
      </c>
      <c r="H179" t="str">
        <f t="shared" si="9"/>
        <v>1980</v>
      </c>
      <c r="I179" t="str">
        <f t="shared" si="10"/>
        <v>4</v>
      </c>
      <c r="J179">
        <f t="shared" si="11"/>
        <v>1980</v>
      </c>
      <c r="K179" s="1" cm="1">
        <f t="array" ref="K179">PRODUCT(1+D179:D182)-1</f>
        <v>0.16275997898453598</v>
      </c>
      <c r="L179" s="1"/>
    </row>
    <row r="180" spans="1:12" x14ac:dyDescent="0.25">
      <c r="A180">
        <v>19803</v>
      </c>
      <c r="B180" s="34">
        <v>2.06E-2</v>
      </c>
      <c r="C180" s="35">
        <v>1.6500000000000001E-2</v>
      </c>
      <c r="D180" s="36">
        <v>3.7100000000000001E-2</v>
      </c>
      <c r="H180" t="str">
        <f t="shared" si="9"/>
        <v/>
      </c>
      <c r="I180" t="str">
        <f t="shared" si="10"/>
        <v>3</v>
      </c>
      <c r="J180" t="str">
        <f t="shared" si="11"/>
        <v/>
      </c>
      <c r="K180" s="1" cm="1">
        <f t="array" ref="K180">PRODUCT(1+D180:D183)-1</f>
        <v>0.17235407213435128</v>
      </c>
      <c r="L180" s="1"/>
    </row>
    <row r="181" spans="1:12" x14ac:dyDescent="0.25">
      <c r="A181">
        <v>19802</v>
      </c>
      <c r="B181" s="34">
        <v>2.1000000000000001E-2</v>
      </c>
      <c r="C181" s="35">
        <v>2.8999999999999998E-3</v>
      </c>
      <c r="D181" s="36">
        <v>2.3900000000000001E-2</v>
      </c>
      <c r="H181" t="str">
        <f t="shared" si="9"/>
        <v/>
      </c>
      <c r="I181" t="str">
        <f t="shared" si="10"/>
        <v>2</v>
      </c>
      <c r="J181" t="str">
        <f t="shared" si="11"/>
        <v/>
      </c>
      <c r="K181" s="1" cm="1">
        <f t="array" ref="K181">PRODUCT(1+D181:D184)-1</f>
        <v>0.17574531908874635</v>
      </c>
      <c r="L181" s="1"/>
    </row>
    <row r="182" spans="1:12" x14ac:dyDescent="0.25">
      <c r="A182">
        <v>19801</v>
      </c>
      <c r="B182" s="34">
        <v>2.0500000000000001E-2</v>
      </c>
      <c r="C182" s="35">
        <v>1.7899999999999999E-2</v>
      </c>
      <c r="D182" s="36">
        <v>3.85E-2</v>
      </c>
      <c r="H182" t="str">
        <f t="shared" si="9"/>
        <v/>
      </c>
      <c r="I182" t="str">
        <f t="shared" si="10"/>
        <v>1</v>
      </c>
      <c r="J182" t="str">
        <f t="shared" si="11"/>
        <v/>
      </c>
      <c r="K182" s="1" cm="1">
        <f t="array" ref="K182">PRODUCT(1+D182:D185)-1</f>
        <v>0.20054861911054234</v>
      </c>
      <c r="L182" s="1"/>
    </row>
    <row r="183" spans="1:12" x14ac:dyDescent="0.25">
      <c r="A183">
        <v>19794</v>
      </c>
      <c r="B183" s="34">
        <v>2.06E-2</v>
      </c>
      <c r="C183" s="35">
        <v>4.2500000000000003E-2</v>
      </c>
      <c r="D183" s="36">
        <v>6.3100000000000003E-2</v>
      </c>
      <c r="H183" t="str">
        <f t="shared" si="9"/>
        <v>1979</v>
      </c>
      <c r="I183" t="str">
        <f t="shared" si="10"/>
        <v>4</v>
      </c>
      <c r="J183">
        <f t="shared" si="11"/>
        <v>1979</v>
      </c>
      <c r="K183" s="1" cm="1">
        <f t="array" ref="K183">PRODUCT(1+D183:D186)-1</f>
        <v>0.19014424975859767</v>
      </c>
      <c r="L183" s="1"/>
    </row>
    <row r="184" spans="1:12" x14ac:dyDescent="0.25">
      <c r="A184">
        <v>19793</v>
      </c>
      <c r="B184" s="34">
        <v>2.1899999999999999E-2</v>
      </c>
      <c r="C184" s="35">
        <v>1.8200000000000001E-2</v>
      </c>
      <c r="D184" s="36">
        <v>4.0099999999999997E-2</v>
      </c>
      <c r="H184" t="str">
        <f t="shared" si="9"/>
        <v/>
      </c>
      <c r="I184" t="str">
        <f t="shared" si="10"/>
        <v>3</v>
      </c>
      <c r="J184" t="str">
        <f t="shared" si="11"/>
        <v/>
      </c>
      <c r="K184" s="1" cm="1">
        <f t="array" ref="K184">PRODUCT(1+D184:D187)-1</f>
        <v>0.17715800829758788</v>
      </c>
      <c r="L184" s="1"/>
    </row>
    <row r="185" spans="1:12" x14ac:dyDescent="0.25">
      <c r="A185">
        <v>19792</v>
      </c>
      <c r="B185" s="34">
        <v>2.18E-2</v>
      </c>
      <c r="C185" s="35">
        <v>2.3699999999999999E-2</v>
      </c>
      <c r="D185" s="36">
        <v>4.5499999999999999E-2</v>
      </c>
      <c r="H185" t="str">
        <f t="shared" si="9"/>
        <v/>
      </c>
      <c r="I185" t="str">
        <f t="shared" si="10"/>
        <v>2</v>
      </c>
      <c r="J185" t="str">
        <f t="shared" si="11"/>
        <v/>
      </c>
      <c r="K185" s="1" cm="1">
        <f t="array" ref="K185">PRODUCT(1+D185:D188)-1</f>
        <v>0.15916280367117519</v>
      </c>
      <c r="L185" s="1"/>
    </row>
    <row r="186" spans="1:12" x14ac:dyDescent="0.25">
      <c r="A186">
        <v>19791</v>
      </c>
      <c r="B186" s="34">
        <v>2.12E-2</v>
      </c>
      <c r="C186" s="35">
        <v>8.3000000000000001E-3</v>
      </c>
      <c r="D186" s="36">
        <v>2.9499999999999998E-2</v>
      </c>
      <c r="H186" t="str">
        <f t="shared" si="9"/>
        <v/>
      </c>
      <c r="I186" t="str">
        <f t="shared" si="10"/>
        <v>1</v>
      </c>
      <c r="J186" t="str">
        <f t="shared" si="11"/>
        <v/>
      </c>
      <c r="K186" s="1" cm="1">
        <f t="array" ref="K186">PRODUCT(1+D186:D189)-1</f>
        <v>0.14009288475855541</v>
      </c>
      <c r="L186" s="1"/>
    </row>
    <row r="187" spans="1:12" x14ac:dyDescent="0.25">
      <c r="A187">
        <v>19784</v>
      </c>
      <c r="B187" s="34">
        <v>0.02</v>
      </c>
      <c r="C187" s="35">
        <v>3.1600000000000003E-2</v>
      </c>
      <c r="D187" s="36">
        <v>5.1499999999999997E-2</v>
      </c>
      <c r="H187" t="str">
        <f t="shared" si="9"/>
        <v>1978</v>
      </c>
      <c r="I187" t="str">
        <f t="shared" si="10"/>
        <v>4</v>
      </c>
      <c r="J187">
        <f t="shared" si="11"/>
        <v>1978</v>
      </c>
      <c r="K187" s="1" cm="1">
        <f t="array" ref="K187">PRODUCT(1+D187:D190)-1</f>
        <v>0.14120030863884492</v>
      </c>
      <c r="L187" s="1"/>
    </row>
    <row r="188" spans="1:12" x14ac:dyDescent="0.25">
      <c r="A188">
        <v>19783</v>
      </c>
      <c r="B188" s="34">
        <v>1.9E-2</v>
      </c>
      <c r="C188" s="35">
        <v>5.1999999999999998E-3</v>
      </c>
      <c r="D188" s="36">
        <v>2.4199999999999999E-2</v>
      </c>
      <c r="H188" t="str">
        <f t="shared" si="9"/>
        <v/>
      </c>
      <c r="I188" t="str">
        <f t="shared" si="10"/>
        <v>3</v>
      </c>
      <c r="J188" t="str">
        <f t="shared" si="11"/>
        <v/>
      </c>
      <c r="K188" s="1" cm="1">
        <f t="array" ref="K188">PRODUCT(1+D188:D191)-1</f>
        <v>8.5306998229999875E-2</v>
      </c>
      <c r="L188" s="1"/>
    </row>
    <row r="189" spans="1:12" x14ac:dyDescent="0.25">
      <c r="A189">
        <v>19782</v>
      </c>
      <c r="B189" s="34">
        <v>1.9400000000000001E-2</v>
      </c>
      <c r="C189" s="35">
        <v>8.8999999999999999E-3</v>
      </c>
      <c r="D189" s="36">
        <v>2.8299999999999999E-2</v>
      </c>
      <c r="H189" t="str">
        <f t="shared" si="9"/>
        <v/>
      </c>
      <c r="I189" t="str">
        <f t="shared" si="10"/>
        <v>2</v>
      </c>
      <c r="J189" t="str">
        <f t="shared" si="11"/>
        <v/>
      </c>
      <c r="K189" s="1" cm="1">
        <f t="array" ref="K189">PRODUCT(1+D189:D192)-1</f>
        <v>5.9663149999999998E-2</v>
      </c>
      <c r="L189" s="1"/>
    </row>
    <row r="190" spans="1:12" x14ac:dyDescent="0.25">
      <c r="A190">
        <v>19781</v>
      </c>
      <c r="B190" s="37">
        <v>2.12E-2</v>
      </c>
      <c r="C190" s="38">
        <v>9.4000000000000004E-3</v>
      </c>
      <c r="D190" s="39">
        <v>3.0499999999999999E-2</v>
      </c>
      <c r="H190" t="str">
        <f t="shared" si="9"/>
        <v/>
      </c>
      <c r="I190" t="str">
        <f t="shared" si="10"/>
        <v>1</v>
      </c>
      <c r="J190" t="str">
        <f t="shared" si="11"/>
        <v/>
      </c>
      <c r="K190" s="1" cm="1">
        <f t="array" ref="K190">PRODUCT(1+D190:D193)-1</f>
        <v>3.0499999999999972E-2</v>
      </c>
      <c r="L190" s="1"/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A549-FC4A-403F-B6B6-158E75FC451A}">
  <dimension ref="A1:N194"/>
  <sheetViews>
    <sheetView workbookViewId="0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4" width="12.7109375" customWidth="1"/>
  </cols>
  <sheetData>
    <row r="1" spans="1:14" x14ac:dyDescent="0.25">
      <c r="A1" s="66" t="s">
        <v>43</v>
      </c>
      <c r="B1" s="67"/>
      <c r="C1" s="25" t="s">
        <v>38</v>
      </c>
    </row>
    <row r="2" spans="1:14" x14ac:dyDescent="0.25">
      <c r="A2" s="68" t="s">
        <v>44</v>
      </c>
      <c r="B2" s="67"/>
      <c r="C2" s="26">
        <f>CORREL(C7:C86,C9:C88)</f>
        <v>0.60153739515526305</v>
      </c>
    </row>
    <row r="3" spans="1:14" x14ac:dyDescent="0.25">
      <c r="A3" s="27"/>
      <c r="B3" s="27"/>
      <c r="C3" s="28"/>
      <c r="F3" s="69" t="s">
        <v>45</v>
      </c>
      <c r="G3" s="65"/>
      <c r="M3" s="69" t="s">
        <v>46</v>
      </c>
      <c r="N3" s="65"/>
    </row>
    <row r="4" spans="1:14" x14ac:dyDescent="0.25">
      <c r="F4" s="70">
        <f t="array" ref="F4">+(STDEV(D7:D86+1)*SQRT(4))</f>
        <v>5.5844423131918099E-2</v>
      </c>
      <c r="G4" s="71"/>
      <c r="M4" s="70">
        <f t="array" ref="M4">+(STDEV(K7:K86+1)*SQRT(4))</f>
        <v>8.4048468251118058E-2</v>
      </c>
      <c r="N4" s="71"/>
    </row>
    <row r="5" spans="1:14" x14ac:dyDescent="0.25">
      <c r="B5" s="63" t="s">
        <v>47</v>
      </c>
      <c r="C5" s="64"/>
      <c r="D5" s="65"/>
      <c r="I5" s="63" t="s">
        <v>48</v>
      </c>
      <c r="J5" s="64"/>
      <c r="K5" s="65"/>
    </row>
    <row r="6" spans="1:14" x14ac:dyDescent="0.25">
      <c r="B6" s="29" t="s">
        <v>49</v>
      </c>
      <c r="C6" s="30" t="s">
        <v>50</v>
      </c>
      <c r="D6" s="31" t="s">
        <v>51</v>
      </c>
      <c r="I6" s="29" t="s">
        <v>49</v>
      </c>
      <c r="J6" s="30" t="s">
        <v>50</v>
      </c>
      <c r="K6" s="31" t="s">
        <v>51</v>
      </c>
      <c r="M6" s="32" cm="1">
        <f t="array" ref="M6">(PRODUCT(1 + K7:K86)^(1/20)) - 1</f>
        <v>6.5552443305275432E-2</v>
      </c>
    </row>
    <row r="7" spans="1:14" x14ac:dyDescent="0.25">
      <c r="A7" s="33">
        <v>20244</v>
      </c>
      <c r="B7" s="34">
        <v>1.09E-2</v>
      </c>
      <c r="C7" s="35">
        <v>6.9999999999999999E-4</v>
      </c>
      <c r="D7" s="36">
        <v>1.17E-2</v>
      </c>
      <c r="I7" s="34">
        <f t="shared" ref="I7:I70" si="0">+B7</f>
        <v>1.09E-2</v>
      </c>
      <c r="J7" s="35">
        <f t="shared" ref="J7:J70" si="1">(C7-($C$2*C8))/(1-$C$2)</f>
        <v>2.3606103725307441E-3</v>
      </c>
      <c r="K7" s="36">
        <f t="shared" ref="K7:K70" si="2">(1+I7)*(1+J7)-1</f>
        <v>1.3286341025591231E-2</v>
      </c>
    </row>
    <row r="8" spans="1:14" x14ac:dyDescent="0.25">
      <c r="A8" s="33">
        <v>20243</v>
      </c>
      <c r="B8" s="34">
        <v>1.11E-2</v>
      </c>
      <c r="C8" s="35">
        <v>-4.0000000000000002E-4</v>
      </c>
      <c r="D8" s="36">
        <v>1.0699999999999999E-2</v>
      </c>
      <c r="I8" s="34">
        <f t="shared" si="0"/>
        <v>1.11E-2</v>
      </c>
      <c r="J8" s="35">
        <f t="shared" si="1"/>
        <v>1.4847422511418653E-2</v>
      </c>
      <c r="K8" s="36">
        <f t="shared" si="2"/>
        <v>2.6112228901295387E-2</v>
      </c>
    </row>
    <row r="9" spans="1:14" x14ac:dyDescent="0.25">
      <c r="A9" s="33">
        <v>20242</v>
      </c>
      <c r="B9" s="34">
        <v>1.11E-2</v>
      </c>
      <c r="C9" s="35">
        <v>-1.0500000000000001E-2</v>
      </c>
      <c r="D9" s="36">
        <v>5.9999999999999995E-4</v>
      </c>
      <c r="I9" s="34">
        <f t="shared" si="0"/>
        <v>1.11E-2</v>
      </c>
      <c r="J9" s="35">
        <f t="shared" si="1"/>
        <v>5.2003162493815779E-3</v>
      </c>
      <c r="K9" s="36">
        <f t="shared" si="2"/>
        <v>1.635803975974981E-2</v>
      </c>
    </row>
    <row r="10" spans="1:14" x14ac:dyDescent="0.25">
      <c r="A10" s="33">
        <v>20241</v>
      </c>
      <c r="B10" s="34">
        <v>1.06E-2</v>
      </c>
      <c r="C10" s="35">
        <v>-2.0899999999999998E-2</v>
      </c>
      <c r="D10" s="36">
        <v>-1.03E-2</v>
      </c>
      <c r="I10" s="34">
        <f t="shared" si="0"/>
        <v>1.06E-2</v>
      </c>
      <c r="J10" s="35">
        <f t="shared" si="1"/>
        <v>1.0047738760800241E-2</v>
      </c>
      <c r="K10" s="36">
        <f t="shared" si="2"/>
        <v>2.0754244791664656E-2</v>
      </c>
    </row>
    <row r="11" spans="1:14" x14ac:dyDescent="0.25">
      <c r="A11" s="33">
        <v>20234</v>
      </c>
      <c r="B11" s="34">
        <v>1.04E-2</v>
      </c>
      <c r="C11" s="35">
        <v>-4.1399999999999999E-2</v>
      </c>
      <c r="D11" s="36">
        <v>-3.1E-2</v>
      </c>
      <c r="I11" s="34">
        <f t="shared" si="0"/>
        <v>1.04E-2</v>
      </c>
      <c r="J11" s="35">
        <f t="shared" si="1"/>
        <v>-6.6913013905245067E-2</v>
      </c>
      <c r="K11" s="36">
        <f t="shared" si="2"/>
        <v>-5.7208909249859663E-2</v>
      </c>
    </row>
    <row r="12" spans="1:14" x14ac:dyDescent="0.25">
      <c r="A12" s="33">
        <v>20233</v>
      </c>
      <c r="B12" s="34">
        <v>9.9000000000000008E-3</v>
      </c>
      <c r="C12" s="35">
        <v>-2.4500000000000001E-2</v>
      </c>
      <c r="D12" s="36">
        <v>-1.46E-2</v>
      </c>
      <c r="I12" s="34">
        <f t="shared" si="0"/>
        <v>9.9000000000000008E-3</v>
      </c>
      <c r="J12" s="35">
        <f t="shared" si="1"/>
        <v>-2.9934724855555168E-2</v>
      </c>
      <c r="K12" s="36">
        <f t="shared" si="2"/>
        <v>-2.0331078631625088E-2</v>
      </c>
    </row>
    <row r="13" spans="1:14" x14ac:dyDescent="0.25">
      <c r="A13" s="33">
        <v>20232</v>
      </c>
      <c r="B13" s="34">
        <v>9.7999999999999997E-3</v>
      </c>
      <c r="C13" s="35">
        <v>-2.0899999999999998E-2</v>
      </c>
      <c r="D13" s="36">
        <v>-1.11E-2</v>
      </c>
      <c r="I13" s="34">
        <f t="shared" si="0"/>
        <v>9.7999999999999997E-3</v>
      </c>
      <c r="J13" s="35">
        <f t="shared" si="1"/>
        <v>-5.9545066472232976E-3</v>
      </c>
      <c r="K13" s="36">
        <f t="shared" si="2"/>
        <v>3.7871391876338478E-3</v>
      </c>
    </row>
    <row r="14" spans="1:14" x14ac:dyDescent="0.25">
      <c r="A14" s="33">
        <v>20231</v>
      </c>
      <c r="B14" s="34">
        <v>9.4999999999999998E-3</v>
      </c>
      <c r="C14" s="35">
        <v>-3.0800000000000001E-2</v>
      </c>
      <c r="D14" s="36">
        <v>-2.1299999999999999E-2</v>
      </c>
      <c r="I14" s="34">
        <f t="shared" si="0"/>
        <v>9.4999999999999998E-3</v>
      </c>
      <c r="J14" s="35">
        <f t="shared" si="1"/>
        <v>-1.5854506647223304E-2</v>
      </c>
      <c r="K14" s="36">
        <f t="shared" si="2"/>
        <v>-6.5051244603718805E-3</v>
      </c>
    </row>
    <row r="15" spans="1:14" x14ac:dyDescent="0.25">
      <c r="A15" s="33">
        <v>20224</v>
      </c>
      <c r="B15" s="34">
        <v>9.1000000000000004E-3</v>
      </c>
      <c r="C15" s="35">
        <v>-4.07E-2</v>
      </c>
      <c r="D15" s="36">
        <v>-3.1600000000000003E-2</v>
      </c>
      <c r="I15" s="34">
        <f t="shared" si="0"/>
        <v>9.1000000000000004E-3</v>
      </c>
      <c r="J15" s="35">
        <f t="shared" si="1"/>
        <v>-0.10712441490122977</v>
      </c>
      <c r="K15" s="36">
        <f t="shared" si="2"/>
        <v>-9.8999247076830943E-2</v>
      </c>
    </row>
    <row r="16" spans="1:14" x14ac:dyDescent="0.25">
      <c r="A16" s="33">
        <v>20223</v>
      </c>
      <c r="B16" s="34">
        <v>8.9999999999999993E-3</v>
      </c>
      <c r="C16" s="35">
        <v>3.3E-3</v>
      </c>
      <c r="D16" s="36">
        <v>1.23E-2</v>
      </c>
      <c r="I16" s="34">
        <f t="shared" si="0"/>
        <v>8.9999999999999993E-3</v>
      </c>
      <c r="J16" s="35">
        <f t="shared" si="1"/>
        <v>-3.5648861464811998E-2</v>
      </c>
      <c r="K16" s="36">
        <f t="shared" si="2"/>
        <v>-2.6969701217995468E-2</v>
      </c>
    </row>
    <row r="17" spans="1:11" x14ac:dyDescent="0.25">
      <c r="A17" s="33">
        <v>20222</v>
      </c>
      <c r="B17" s="34">
        <v>9.1999999999999998E-3</v>
      </c>
      <c r="C17" s="35">
        <v>2.9100000000000001E-2</v>
      </c>
      <c r="D17" s="36">
        <v>3.8300000000000001E-2</v>
      </c>
      <c r="I17" s="34">
        <f t="shared" si="0"/>
        <v>9.1999999999999998E-3</v>
      </c>
      <c r="J17" s="35">
        <f t="shared" si="1"/>
        <v>7.9649588950632538E-3</v>
      </c>
      <c r="K17" s="36">
        <f t="shared" si="2"/>
        <v>1.7238236516897931E-2</v>
      </c>
    </row>
    <row r="18" spans="1:11" x14ac:dyDescent="0.25">
      <c r="A18" s="33">
        <v>20221</v>
      </c>
      <c r="B18" s="34">
        <v>9.2999999999999992E-3</v>
      </c>
      <c r="C18" s="35">
        <v>4.3099999999999999E-2</v>
      </c>
      <c r="D18" s="36">
        <v>5.2400000000000002E-2</v>
      </c>
      <c r="I18" s="34">
        <f t="shared" si="0"/>
        <v>9.2999999999999992E-3</v>
      </c>
      <c r="J18" s="35">
        <f t="shared" si="1"/>
        <v>1.8945667308643718E-2</v>
      </c>
      <c r="K18" s="36">
        <f t="shared" si="2"/>
        <v>2.8421862014614163E-2</v>
      </c>
    </row>
    <row r="19" spans="1:11" x14ac:dyDescent="0.25">
      <c r="A19" s="33">
        <v>20214</v>
      </c>
      <c r="B19" s="34">
        <v>9.7000000000000003E-3</v>
      </c>
      <c r="C19" s="35">
        <v>5.91E-2</v>
      </c>
      <c r="D19" s="36">
        <v>6.88E-2</v>
      </c>
      <c r="I19" s="34">
        <f t="shared" si="0"/>
        <v>9.7000000000000003E-3</v>
      </c>
      <c r="J19" s="35">
        <f t="shared" si="1"/>
        <v>6.3176043641666374E-2</v>
      </c>
      <c r="K19" s="36">
        <f t="shared" si="2"/>
        <v>7.3488851264990718E-2</v>
      </c>
    </row>
    <row r="20" spans="1:11" x14ac:dyDescent="0.25">
      <c r="A20" s="33">
        <v>20213</v>
      </c>
      <c r="B20" s="34">
        <v>9.4000000000000004E-3</v>
      </c>
      <c r="C20" s="35">
        <v>5.6399999999999999E-2</v>
      </c>
      <c r="D20" s="36">
        <v>6.5799999999999997E-2</v>
      </c>
      <c r="I20" s="34">
        <f t="shared" si="0"/>
        <v>9.4000000000000004E-3</v>
      </c>
      <c r="J20" s="35">
        <f t="shared" si="1"/>
        <v>0.10153840921697205</v>
      </c>
      <c r="K20" s="36">
        <f t="shared" si="2"/>
        <v>0.11189287026361172</v>
      </c>
    </row>
    <row r="21" spans="1:11" x14ac:dyDescent="0.25">
      <c r="A21" s="33">
        <v>20212</v>
      </c>
      <c r="B21" s="34">
        <v>9.2999999999999992E-3</v>
      </c>
      <c r="C21" s="35">
        <v>2.6499999999999999E-2</v>
      </c>
      <c r="D21" s="36">
        <v>3.5799999999999998E-2</v>
      </c>
      <c r="I21" s="34">
        <f t="shared" si="0"/>
        <v>9.2999999999999992E-3</v>
      </c>
      <c r="J21" s="35">
        <f t="shared" si="1"/>
        <v>5.4126518015738742E-2</v>
      </c>
      <c r="K21" s="36">
        <f t="shared" si="2"/>
        <v>6.3929894633285134E-2</v>
      </c>
    </row>
    <row r="22" spans="1:11" x14ac:dyDescent="0.25">
      <c r="A22" s="33">
        <v>20211</v>
      </c>
      <c r="B22" s="34">
        <v>8.9999999999999993E-3</v>
      </c>
      <c r="C22" s="35">
        <v>8.2000000000000007E-3</v>
      </c>
      <c r="D22" s="36">
        <v>1.72E-2</v>
      </c>
      <c r="I22" s="34">
        <f t="shared" si="0"/>
        <v>8.9999999999999993E-3</v>
      </c>
      <c r="J22" s="35">
        <f t="shared" si="1"/>
        <v>1.9220414290431306E-2</v>
      </c>
      <c r="K22" s="36">
        <f t="shared" si="2"/>
        <v>2.8393398019045168E-2</v>
      </c>
    </row>
    <row r="23" spans="1:11" x14ac:dyDescent="0.25">
      <c r="A23" s="33">
        <v>20204</v>
      </c>
      <c r="B23" s="34">
        <v>8.8000000000000005E-3</v>
      </c>
      <c r="C23" s="35">
        <v>8.9999999999999998E-4</v>
      </c>
      <c r="D23" s="36">
        <v>9.7000000000000003E-3</v>
      </c>
      <c r="I23" s="34">
        <f t="shared" si="0"/>
        <v>8.8000000000000005E-3</v>
      </c>
      <c r="J23" s="35">
        <f t="shared" si="1"/>
        <v>7.8443706487649305E-3</v>
      </c>
      <c r="K23" s="36">
        <f t="shared" si="2"/>
        <v>1.6713401110473924E-2</v>
      </c>
    </row>
    <row r="24" spans="1:11" x14ac:dyDescent="0.25">
      <c r="A24" s="33">
        <v>20203</v>
      </c>
      <c r="B24" s="34">
        <v>9.1999999999999998E-3</v>
      </c>
      <c r="C24" s="35">
        <v>-3.7000000000000002E-3</v>
      </c>
      <c r="D24" s="36">
        <v>5.5999999999999999E-3</v>
      </c>
      <c r="I24" s="34">
        <f t="shared" si="0"/>
        <v>9.1999999999999998E-3</v>
      </c>
      <c r="J24" s="35">
        <f t="shared" si="1"/>
        <v>1.5472501573764048E-2</v>
      </c>
      <c r="K24" s="36">
        <f t="shared" si="2"/>
        <v>2.4814848588242677E-2</v>
      </c>
    </row>
    <row r="25" spans="1:11" x14ac:dyDescent="0.25">
      <c r="A25" s="33">
        <v>20202</v>
      </c>
      <c r="B25" s="34">
        <v>1.01E-2</v>
      </c>
      <c r="C25" s="35">
        <v>-1.6400000000000001E-2</v>
      </c>
      <c r="D25" s="36">
        <v>-6.3E-3</v>
      </c>
      <c r="I25" s="34">
        <f t="shared" si="0"/>
        <v>1.01E-2</v>
      </c>
      <c r="J25" s="35">
        <f t="shared" si="1"/>
        <v>-3.949758063610944E-2</v>
      </c>
      <c r="K25" s="36">
        <f t="shared" si="2"/>
        <v>-2.979650620053409E-2</v>
      </c>
    </row>
    <row r="26" spans="1:11" x14ac:dyDescent="0.25">
      <c r="A26" s="33">
        <v>20201</v>
      </c>
      <c r="B26" s="34">
        <v>1.0500000000000001E-2</v>
      </c>
      <c r="C26" s="35">
        <v>-1.1000000000000001E-3</v>
      </c>
      <c r="D26" s="36">
        <v>9.4000000000000004E-3</v>
      </c>
      <c r="I26" s="34">
        <f t="shared" si="0"/>
        <v>1.0500000000000001E-2</v>
      </c>
      <c r="J26" s="35">
        <f t="shared" si="1"/>
        <v>-8.4972643867278607E-3</v>
      </c>
      <c r="K26" s="36">
        <f t="shared" si="2"/>
        <v>1.9135143372115415E-3</v>
      </c>
    </row>
    <row r="27" spans="1:11" x14ac:dyDescent="0.25">
      <c r="A27" s="33">
        <v>20194</v>
      </c>
      <c r="B27" s="34">
        <v>1.06E-2</v>
      </c>
      <c r="C27" s="35">
        <v>3.8E-3</v>
      </c>
      <c r="D27" s="36">
        <v>1.44E-2</v>
      </c>
      <c r="I27" s="34">
        <f t="shared" si="0"/>
        <v>1.06E-2</v>
      </c>
      <c r="J27" s="35">
        <f t="shared" si="1"/>
        <v>7.8760436416663721E-3</v>
      </c>
      <c r="K27" s="36">
        <f t="shared" si="2"/>
        <v>1.8559529704267774E-2</v>
      </c>
    </row>
    <row r="28" spans="1:11" x14ac:dyDescent="0.25">
      <c r="A28" s="33">
        <v>20193</v>
      </c>
      <c r="B28" s="34">
        <v>1.0500000000000001E-2</v>
      </c>
      <c r="C28" s="35">
        <v>1.1000000000000001E-3</v>
      </c>
      <c r="D28" s="36">
        <v>1.1599999999999999E-2</v>
      </c>
      <c r="I28" s="34">
        <f t="shared" si="0"/>
        <v>1.0500000000000001E-2</v>
      </c>
      <c r="J28" s="35">
        <f t="shared" si="1"/>
        <v>-2.3721853243824646E-3</v>
      </c>
      <c r="K28" s="36">
        <f t="shared" si="2"/>
        <v>8.1029067297115898E-3</v>
      </c>
    </row>
    <row r="29" spans="1:11" x14ac:dyDescent="0.25">
      <c r="A29" s="33">
        <v>20192</v>
      </c>
      <c r="B29" s="34">
        <v>1.0699999999999999E-2</v>
      </c>
      <c r="C29" s="35">
        <v>3.3999999999999998E-3</v>
      </c>
      <c r="D29" s="36">
        <v>1.4E-2</v>
      </c>
      <c r="I29" s="34">
        <f t="shared" si="0"/>
        <v>1.0699999999999999E-2</v>
      </c>
      <c r="J29" s="35">
        <f t="shared" si="1"/>
        <v>4.4567520552468371E-3</v>
      </c>
      <c r="K29" s="36">
        <f t="shared" si="2"/>
        <v>1.5204439302237915E-2</v>
      </c>
    </row>
    <row r="30" spans="1:11" x14ac:dyDescent="0.25">
      <c r="A30" s="33">
        <v>20191</v>
      </c>
      <c r="B30" s="34">
        <v>1.0500000000000001E-2</v>
      </c>
      <c r="C30" s="35">
        <v>2.7000000000000001E-3</v>
      </c>
      <c r="D30" s="36">
        <v>1.32E-2</v>
      </c>
      <c r="I30" s="34">
        <f t="shared" si="0"/>
        <v>1.0500000000000001E-2</v>
      </c>
      <c r="J30" s="35">
        <f t="shared" si="1"/>
        <v>3.0019291586419537E-3</v>
      </c>
      <c r="K30" s="36">
        <f t="shared" si="2"/>
        <v>1.353344941480783E-2</v>
      </c>
    </row>
    <row r="31" spans="1:11" x14ac:dyDescent="0.25">
      <c r="A31" s="33">
        <v>20184</v>
      </c>
      <c r="B31" s="34">
        <v>1.0500000000000001E-2</v>
      </c>
      <c r="C31" s="35">
        <v>2.5000000000000001E-3</v>
      </c>
      <c r="D31" s="36">
        <v>1.2999999999999999E-2</v>
      </c>
      <c r="I31" s="34">
        <f t="shared" si="0"/>
        <v>1.0500000000000001E-2</v>
      </c>
      <c r="J31" s="35">
        <f t="shared" si="1"/>
        <v>-1.2741144830244193E-3</v>
      </c>
      <c r="K31" s="36">
        <f t="shared" si="2"/>
        <v>9.2125073149038617E-3</v>
      </c>
    </row>
    <row r="32" spans="1:11" x14ac:dyDescent="0.25">
      <c r="A32" s="33">
        <v>20183</v>
      </c>
      <c r="B32" s="34">
        <v>1.0500000000000001E-2</v>
      </c>
      <c r="C32" s="35">
        <v>5.0000000000000001E-3</v>
      </c>
      <c r="D32" s="36">
        <v>1.55E-2</v>
      </c>
      <c r="I32" s="34">
        <f t="shared" si="0"/>
        <v>1.0500000000000001E-2</v>
      </c>
      <c r="J32" s="35">
        <f t="shared" si="1"/>
        <v>5.9057874759258595E-3</v>
      </c>
      <c r="K32" s="36">
        <f t="shared" si="2"/>
        <v>1.6467798244423015E-2</v>
      </c>
    </row>
    <row r="33" spans="1:11" x14ac:dyDescent="0.25">
      <c r="A33" s="33">
        <v>20182</v>
      </c>
      <c r="B33" s="34">
        <v>1.0800000000000001E-2</v>
      </c>
      <c r="C33" s="35">
        <v>4.4000000000000003E-3</v>
      </c>
      <c r="D33" s="36">
        <v>1.52E-2</v>
      </c>
      <c r="I33" s="34">
        <f t="shared" si="0"/>
        <v>1.0800000000000001E-2</v>
      </c>
      <c r="J33" s="35">
        <f t="shared" si="1"/>
        <v>5.3057874759258614E-3</v>
      </c>
      <c r="K33" s="36">
        <f t="shared" si="2"/>
        <v>1.6163089980665735E-2</v>
      </c>
    </row>
    <row r="34" spans="1:11" x14ac:dyDescent="0.25">
      <c r="A34" s="33">
        <v>20181</v>
      </c>
      <c r="B34" s="34">
        <v>1.0699999999999999E-2</v>
      </c>
      <c r="C34" s="35">
        <v>3.8E-3</v>
      </c>
      <c r="D34" s="36">
        <v>1.4500000000000001E-2</v>
      </c>
      <c r="I34" s="34">
        <f t="shared" si="0"/>
        <v>1.0699999999999999E-2</v>
      </c>
      <c r="J34" s="35">
        <f t="shared" si="1"/>
        <v>1.8374604688273014E-3</v>
      </c>
      <c r="K34" s="36">
        <f t="shared" si="2"/>
        <v>1.2557121295843743E-2</v>
      </c>
    </row>
    <row r="35" spans="1:11" x14ac:dyDescent="0.25">
      <c r="A35" s="33">
        <v>20174</v>
      </c>
      <c r="B35" s="34">
        <v>1.0699999999999999E-2</v>
      </c>
      <c r="C35" s="35">
        <v>5.1000000000000004E-3</v>
      </c>
      <c r="D35" s="36">
        <v>1.5800000000000002E-2</v>
      </c>
      <c r="I35" s="34">
        <f t="shared" si="0"/>
        <v>1.0699999999999999E-2</v>
      </c>
      <c r="J35" s="35">
        <f t="shared" si="1"/>
        <v>3.4393896274692564E-3</v>
      </c>
      <c r="K35" s="36">
        <f t="shared" si="2"/>
        <v>1.4176191096483048E-2</v>
      </c>
    </row>
    <row r="36" spans="1:11" x14ac:dyDescent="0.25">
      <c r="A36" s="33">
        <v>20173</v>
      </c>
      <c r="B36" s="34">
        <v>1.0800000000000001E-2</v>
      </c>
      <c r="C36" s="35">
        <v>6.1999999999999998E-3</v>
      </c>
      <c r="D36" s="36">
        <v>1.7000000000000001E-2</v>
      </c>
      <c r="I36" s="34">
        <f t="shared" si="0"/>
        <v>1.0800000000000001E-2</v>
      </c>
      <c r="J36" s="35">
        <f t="shared" si="1"/>
        <v>1.0125079062345397E-2</v>
      </c>
      <c r="K36" s="36">
        <f t="shared" si="2"/>
        <v>2.1034429916218844E-2</v>
      </c>
    </row>
    <row r="37" spans="1:11" x14ac:dyDescent="0.25">
      <c r="A37" s="33">
        <v>20172</v>
      </c>
      <c r="B37" s="34">
        <v>1.11E-2</v>
      </c>
      <c r="C37" s="35">
        <v>3.5999999999999999E-3</v>
      </c>
      <c r="D37" s="36">
        <v>1.46E-2</v>
      </c>
      <c r="I37" s="34">
        <f t="shared" si="0"/>
        <v>1.11E-2</v>
      </c>
      <c r="J37" s="35">
        <f t="shared" si="1"/>
        <v>6.4683270070985581E-3</v>
      </c>
      <c r="K37" s="36">
        <f t="shared" si="2"/>
        <v>1.7640125436877652E-2</v>
      </c>
    </row>
    <row r="38" spans="1:11" x14ac:dyDescent="0.25">
      <c r="A38" s="33">
        <v>20171</v>
      </c>
      <c r="B38" s="34">
        <v>1.0999999999999999E-2</v>
      </c>
      <c r="C38" s="35">
        <v>1.6999999999999999E-3</v>
      </c>
      <c r="D38" s="36">
        <v>1.2699999999999999E-2</v>
      </c>
      <c r="I38" s="34">
        <f t="shared" si="0"/>
        <v>1.0999999999999999E-2</v>
      </c>
      <c r="J38" s="35">
        <f t="shared" si="1"/>
        <v>-4.0366540141971163E-3</v>
      </c>
      <c r="K38" s="36">
        <f t="shared" si="2"/>
        <v>6.9189427916465096E-3</v>
      </c>
    </row>
    <row r="39" spans="1:11" x14ac:dyDescent="0.25">
      <c r="A39" s="33">
        <v>20164</v>
      </c>
      <c r="B39" s="34">
        <v>1.11E-2</v>
      </c>
      <c r="C39" s="35">
        <v>5.4999999999999997E-3</v>
      </c>
      <c r="D39" s="36">
        <v>1.66E-2</v>
      </c>
      <c r="I39" s="34">
        <f t="shared" si="0"/>
        <v>1.11E-2</v>
      </c>
      <c r="J39" s="35">
        <f t="shared" si="1"/>
        <v>5.1980708413580448E-3</v>
      </c>
      <c r="K39" s="36">
        <f t="shared" si="2"/>
        <v>1.6355769427697231E-2</v>
      </c>
    </row>
    <row r="40" spans="1:11" x14ac:dyDescent="0.25">
      <c r="A40" s="33">
        <v>20163</v>
      </c>
      <c r="B40" s="34">
        <v>1.1299999999999999E-2</v>
      </c>
      <c r="C40" s="35">
        <v>5.7000000000000002E-3</v>
      </c>
      <c r="D40" s="36">
        <v>1.7000000000000001E-2</v>
      </c>
      <c r="I40" s="34">
        <f t="shared" si="0"/>
        <v>1.1299999999999999E-2</v>
      </c>
      <c r="J40" s="35">
        <f t="shared" si="1"/>
        <v>3.133602151543396E-3</v>
      </c>
      <c r="K40" s="36">
        <f t="shared" si="2"/>
        <v>1.4469011855855918E-2</v>
      </c>
    </row>
    <row r="41" spans="1:11" x14ac:dyDescent="0.25">
      <c r="A41" s="33">
        <v>20162</v>
      </c>
      <c r="B41" s="34">
        <v>1.15E-2</v>
      </c>
      <c r="C41" s="35">
        <v>7.4000000000000003E-3</v>
      </c>
      <c r="D41" s="36">
        <v>1.89E-2</v>
      </c>
      <c r="I41" s="34">
        <f t="shared" si="0"/>
        <v>1.15E-2</v>
      </c>
      <c r="J41" s="35">
        <f t="shared" si="1"/>
        <v>7.85289373796293E-3</v>
      </c>
      <c r="K41" s="36">
        <f t="shared" si="2"/>
        <v>1.9443202015949623E-2</v>
      </c>
    </row>
    <row r="42" spans="1:11" x14ac:dyDescent="0.25">
      <c r="A42" s="33">
        <v>20161</v>
      </c>
      <c r="B42" s="34">
        <v>1.14E-2</v>
      </c>
      <c r="C42" s="35">
        <v>7.1000000000000004E-3</v>
      </c>
      <c r="D42" s="36">
        <v>1.8499999999999999E-2</v>
      </c>
      <c r="I42" s="34">
        <f t="shared" si="0"/>
        <v>1.14E-2</v>
      </c>
      <c r="J42" s="35">
        <f t="shared" si="1"/>
        <v>-5.5810246629620442E-3</v>
      </c>
      <c r="K42" s="36">
        <f t="shared" si="2"/>
        <v>5.7553516558801476E-3</v>
      </c>
    </row>
    <row r="43" spans="1:11" x14ac:dyDescent="0.25">
      <c r="A43" s="33">
        <v>20154</v>
      </c>
      <c r="B43" s="34">
        <v>1.15E-2</v>
      </c>
      <c r="C43" s="35">
        <v>1.55E-2</v>
      </c>
      <c r="D43" s="36">
        <v>2.7E-2</v>
      </c>
      <c r="I43" s="34">
        <f t="shared" si="0"/>
        <v>1.15E-2</v>
      </c>
      <c r="J43" s="35">
        <f t="shared" si="1"/>
        <v>1.3688425048148279E-2</v>
      </c>
      <c r="K43" s="36">
        <f t="shared" si="2"/>
        <v>2.534584193620204E-2</v>
      </c>
    </row>
    <row r="44" spans="1:11" x14ac:dyDescent="0.25">
      <c r="A44" s="33">
        <v>20153</v>
      </c>
      <c r="B44" s="34">
        <v>1.17E-2</v>
      </c>
      <c r="C44" s="35">
        <v>1.67E-2</v>
      </c>
      <c r="D44" s="36">
        <v>2.8400000000000002E-2</v>
      </c>
      <c r="I44" s="34">
        <f t="shared" si="0"/>
        <v>1.17E-2</v>
      </c>
      <c r="J44" s="35">
        <f t="shared" si="1"/>
        <v>1.5341318786111205E-2</v>
      </c>
      <c r="K44" s="36">
        <f t="shared" si="2"/>
        <v>2.7220812215908552E-2</v>
      </c>
    </row>
    <row r="45" spans="1:11" x14ac:dyDescent="0.25">
      <c r="A45" s="33">
        <v>20152</v>
      </c>
      <c r="B45" s="34">
        <v>1.18E-2</v>
      </c>
      <c r="C45" s="35">
        <v>1.7600000000000001E-2</v>
      </c>
      <c r="D45" s="36">
        <v>2.9399999999999999E-2</v>
      </c>
      <c r="I45" s="34">
        <f t="shared" si="0"/>
        <v>1.18E-2</v>
      </c>
      <c r="J45" s="35">
        <f t="shared" si="1"/>
        <v>1.8656752055246844E-2</v>
      </c>
      <c r="K45" s="36">
        <f t="shared" si="2"/>
        <v>3.0676901729498773E-2</v>
      </c>
    </row>
    <row r="46" spans="1:11" x14ac:dyDescent="0.25">
      <c r="A46" s="33">
        <v>20151</v>
      </c>
      <c r="B46" s="34">
        <v>1.18E-2</v>
      </c>
      <c r="C46" s="35">
        <v>1.6899999999999998E-2</v>
      </c>
      <c r="D46" s="36">
        <v>2.87E-2</v>
      </c>
      <c r="I46" s="34">
        <f t="shared" si="0"/>
        <v>1.18E-2</v>
      </c>
      <c r="J46" s="35">
        <f t="shared" si="1"/>
        <v>1.9013504110493674E-2</v>
      </c>
      <c r="K46" s="36">
        <f t="shared" si="2"/>
        <v>3.1037863458997617E-2</v>
      </c>
    </row>
    <row r="47" spans="1:11" x14ac:dyDescent="0.25">
      <c r="A47" s="33">
        <v>20144</v>
      </c>
      <c r="B47" s="34">
        <v>1.2E-2</v>
      </c>
      <c r="C47" s="35">
        <v>1.55E-2</v>
      </c>
      <c r="D47" s="36">
        <v>2.75E-2</v>
      </c>
      <c r="I47" s="34">
        <f t="shared" si="0"/>
        <v>1.2E-2</v>
      </c>
      <c r="J47" s="35">
        <f t="shared" si="1"/>
        <v>2.0330866538271253E-2</v>
      </c>
      <c r="K47" s="36">
        <f t="shared" si="2"/>
        <v>3.2574836936730689E-2</v>
      </c>
    </row>
    <row r="48" spans="1:11" x14ac:dyDescent="0.25">
      <c r="A48" s="33">
        <v>20143</v>
      </c>
      <c r="B48" s="34">
        <v>1.23E-2</v>
      </c>
      <c r="C48" s="35">
        <v>1.23E-2</v>
      </c>
      <c r="D48" s="36">
        <v>2.46E-2</v>
      </c>
      <c r="I48" s="34">
        <f t="shared" si="0"/>
        <v>1.23E-2</v>
      </c>
      <c r="J48" s="35">
        <f t="shared" si="1"/>
        <v>1.320578747592586E-2</v>
      </c>
      <c r="K48" s="36">
        <f t="shared" si="2"/>
        <v>2.5668218661879738E-2</v>
      </c>
    </row>
    <row r="49" spans="1:11" x14ac:dyDescent="0.25">
      <c r="A49" s="33">
        <v>20142</v>
      </c>
      <c r="B49" s="34">
        <v>1.24E-2</v>
      </c>
      <c r="C49" s="35">
        <v>1.17E-2</v>
      </c>
      <c r="D49" s="36">
        <v>2.41E-2</v>
      </c>
      <c r="I49" s="34">
        <f t="shared" si="0"/>
        <v>1.24E-2</v>
      </c>
      <c r="J49" s="35">
        <f t="shared" si="1"/>
        <v>1.4719291586419535E-2</v>
      </c>
      <c r="K49" s="36">
        <f t="shared" si="2"/>
        <v>2.7301810802091264E-2</v>
      </c>
    </row>
    <row r="50" spans="1:11" x14ac:dyDescent="0.25">
      <c r="A50" s="33">
        <v>20141</v>
      </c>
      <c r="B50" s="34">
        <v>1.2200000000000001E-2</v>
      </c>
      <c r="C50" s="35">
        <v>9.7000000000000003E-3</v>
      </c>
      <c r="D50" s="36">
        <v>2.1899999999999999E-2</v>
      </c>
      <c r="I50" s="34">
        <f t="shared" si="0"/>
        <v>1.2200000000000001E-2</v>
      </c>
      <c r="J50" s="35">
        <f t="shared" si="1"/>
        <v>7.2845667308643744E-3</v>
      </c>
      <c r="K50" s="36">
        <f t="shared" si="2"/>
        <v>1.9573438444980829E-2</v>
      </c>
    </row>
    <row r="51" spans="1:11" x14ac:dyDescent="0.25">
      <c r="A51" s="33">
        <v>20134</v>
      </c>
      <c r="B51" s="34">
        <v>1.23E-2</v>
      </c>
      <c r="C51" s="35">
        <v>1.1299999999999999E-2</v>
      </c>
      <c r="D51" s="36">
        <v>2.3599999999999999E-2</v>
      </c>
      <c r="I51" s="34">
        <f t="shared" si="0"/>
        <v>1.23E-2</v>
      </c>
      <c r="J51" s="35">
        <f t="shared" si="1"/>
        <v>1.1149035420679021E-2</v>
      </c>
      <c r="K51" s="36">
        <f t="shared" si="2"/>
        <v>2.3586168556353204E-2</v>
      </c>
    </row>
    <row r="52" spans="1:11" x14ac:dyDescent="0.25">
      <c r="A52" s="33">
        <v>20133</v>
      </c>
      <c r="B52" s="34">
        <v>1.26E-2</v>
      </c>
      <c r="C52" s="35">
        <v>1.14E-2</v>
      </c>
      <c r="D52" s="36">
        <v>2.4E-2</v>
      </c>
      <c r="I52" s="34">
        <f t="shared" si="0"/>
        <v>1.26E-2</v>
      </c>
      <c r="J52" s="35">
        <f t="shared" si="1"/>
        <v>1.0796141682716094E-2</v>
      </c>
      <c r="K52" s="36">
        <f t="shared" si="2"/>
        <v>2.3532173067918105E-2</v>
      </c>
    </row>
    <row r="53" spans="1:11" x14ac:dyDescent="0.25">
      <c r="A53" s="33">
        <v>20132</v>
      </c>
      <c r="B53" s="34">
        <v>1.29E-2</v>
      </c>
      <c r="C53" s="35">
        <v>1.18E-2</v>
      </c>
      <c r="D53" s="36">
        <v>2.47E-2</v>
      </c>
      <c r="I53" s="34">
        <f t="shared" si="0"/>
        <v>1.29E-2</v>
      </c>
      <c r="J53" s="35">
        <f t="shared" si="1"/>
        <v>1.0441318786111211E-2</v>
      </c>
      <c r="K53" s="36">
        <f t="shared" si="2"/>
        <v>2.3476011798452046E-2</v>
      </c>
    </row>
    <row r="54" spans="1:11" x14ac:dyDescent="0.25">
      <c r="A54" s="33">
        <v>20131</v>
      </c>
      <c r="B54" s="34">
        <v>1.3100000000000001E-2</v>
      </c>
      <c r="C54" s="35">
        <v>1.2699999999999999E-2</v>
      </c>
      <c r="D54" s="36">
        <v>2.58E-2</v>
      </c>
      <c r="I54" s="34">
        <f t="shared" si="0"/>
        <v>1.3100000000000001E-2</v>
      </c>
      <c r="J54" s="35">
        <f t="shared" si="1"/>
        <v>9.3787792549385081E-3</v>
      </c>
      <c r="K54" s="36">
        <f t="shared" si="2"/>
        <v>2.2601641263178207E-2</v>
      </c>
    </row>
    <row r="55" spans="1:11" x14ac:dyDescent="0.25">
      <c r="A55" s="33">
        <v>20124</v>
      </c>
      <c r="B55" s="34">
        <v>1.3100000000000001E-2</v>
      </c>
      <c r="C55" s="35">
        <v>1.49E-2</v>
      </c>
      <c r="D55" s="36">
        <v>2.81E-2</v>
      </c>
      <c r="I55" s="34">
        <f t="shared" si="0"/>
        <v>1.3100000000000001E-2</v>
      </c>
      <c r="J55" s="35">
        <f t="shared" si="1"/>
        <v>2.093858317283907E-2</v>
      </c>
      <c r="K55" s="36">
        <f t="shared" si="2"/>
        <v>3.4312878612403397E-2</v>
      </c>
    </row>
    <row r="56" spans="1:11" x14ac:dyDescent="0.25">
      <c r="A56" s="33">
        <v>20123</v>
      </c>
      <c r="B56" s="34">
        <v>1.32E-2</v>
      </c>
      <c r="C56" s="35">
        <v>1.09E-2</v>
      </c>
      <c r="D56" s="36">
        <v>2.41E-2</v>
      </c>
      <c r="I56" s="34">
        <f t="shared" si="0"/>
        <v>1.32E-2</v>
      </c>
      <c r="J56" s="35">
        <f t="shared" si="1"/>
        <v>5.7672043030867898E-3</v>
      </c>
      <c r="K56" s="36">
        <f t="shared" si="2"/>
        <v>1.9043331399887675E-2</v>
      </c>
    </row>
    <row r="57" spans="1:11" x14ac:dyDescent="0.25">
      <c r="A57" s="33">
        <v>20122</v>
      </c>
      <c r="B57" s="34">
        <v>1.32E-2</v>
      </c>
      <c r="C57" s="35">
        <v>1.43E-2</v>
      </c>
      <c r="D57" s="36">
        <v>2.76E-2</v>
      </c>
      <c r="I57" s="34">
        <f t="shared" si="0"/>
        <v>1.32E-2</v>
      </c>
      <c r="J57" s="35">
        <f t="shared" si="1"/>
        <v>1.3243247944753164E-2</v>
      </c>
      <c r="K57" s="36">
        <f t="shared" si="2"/>
        <v>2.6618058817623913E-2</v>
      </c>
    </row>
    <row r="58" spans="1:11" x14ac:dyDescent="0.25">
      <c r="A58" s="33">
        <v>20121</v>
      </c>
      <c r="B58" s="34">
        <v>1.3100000000000001E-2</v>
      </c>
      <c r="C58" s="35">
        <v>1.4999999999999999E-2</v>
      </c>
      <c r="D58" s="36">
        <v>2.81E-2</v>
      </c>
      <c r="I58" s="34">
        <f t="shared" si="0"/>
        <v>1.3100000000000001E-2</v>
      </c>
      <c r="J58" s="35">
        <f t="shared" si="1"/>
        <v>5.0363377648155331E-3</v>
      </c>
      <c r="K58" s="36">
        <f t="shared" si="2"/>
        <v>1.820231378953463E-2</v>
      </c>
    </row>
    <row r="59" spans="1:11" x14ac:dyDescent="0.25">
      <c r="A59" s="33">
        <v>20114</v>
      </c>
      <c r="B59" s="34">
        <v>1.34E-2</v>
      </c>
      <c r="C59" s="35">
        <v>2.1600000000000001E-2</v>
      </c>
      <c r="D59" s="36">
        <v>3.49E-2</v>
      </c>
      <c r="I59" s="34">
        <f t="shared" si="0"/>
        <v>1.34E-2</v>
      </c>
      <c r="J59" s="35">
        <f t="shared" si="1"/>
        <v>1.9637460468827306E-2</v>
      </c>
      <c r="K59" s="36">
        <f t="shared" si="2"/>
        <v>3.3300602439109817E-2</v>
      </c>
    </row>
    <row r="60" spans="1:11" x14ac:dyDescent="0.25">
      <c r="A60" s="33">
        <v>20113</v>
      </c>
      <c r="B60" s="34">
        <v>1.3299999999999999E-2</v>
      </c>
      <c r="C60" s="35">
        <v>2.29E-2</v>
      </c>
      <c r="D60" s="36">
        <v>3.6299999999999999E-2</v>
      </c>
      <c r="I60" s="34">
        <f t="shared" si="0"/>
        <v>1.3299999999999999E-2</v>
      </c>
      <c r="J60" s="35">
        <f t="shared" si="1"/>
        <v>1.4747912716667257E-2</v>
      </c>
      <c r="K60" s="36">
        <f t="shared" si="2"/>
        <v>2.8244059955798928E-2</v>
      </c>
    </row>
    <row r="61" spans="1:11" x14ac:dyDescent="0.25">
      <c r="A61" s="33">
        <v>20112</v>
      </c>
      <c r="B61" s="34">
        <v>1.37E-2</v>
      </c>
      <c r="C61" s="35">
        <v>2.8299999999999999E-2</v>
      </c>
      <c r="D61" s="36">
        <v>4.19E-2</v>
      </c>
      <c r="I61" s="34">
        <f t="shared" si="0"/>
        <v>1.37E-2</v>
      </c>
      <c r="J61" s="35">
        <f t="shared" si="1"/>
        <v>4.0981024662962051E-2</v>
      </c>
      <c r="K61" s="36">
        <f t="shared" si="2"/>
        <v>5.5242464700844707E-2</v>
      </c>
    </row>
    <row r="62" spans="1:11" x14ac:dyDescent="0.25">
      <c r="A62" s="33">
        <v>20111</v>
      </c>
      <c r="B62" s="34">
        <v>1.35E-2</v>
      </c>
      <c r="C62" s="35">
        <v>1.9900000000000001E-2</v>
      </c>
      <c r="D62" s="36">
        <v>3.3399999999999999E-2</v>
      </c>
      <c r="I62" s="34">
        <f t="shared" si="0"/>
        <v>1.35E-2</v>
      </c>
      <c r="J62" s="35">
        <f t="shared" si="1"/>
        <v>-2.4483586320367162E-2</v>
      </c>
      <c r="K62" s="36">
        <f t="shared" si="2"/>
        <v>-1.1314114735692105E-2</v>
      </c>
    </row>
    <row r="63" spans="1:11" x14ac:dyDescent="0.25">
      <c r="A63" s="33">
        <v>20104</v>
      </c>
      <c r="B63" s="34">
        <v>1.43E-2</v>
      </c>
      <c r="C63" s="35">
        <v>4.9299999999999997E-2</v>
      </c>
      <c r="D63" s="36">
        <v>6.3600000000000004E-2</v>
      </c>
      <c r="I63" s="34">
        <f t="shared" si="0"/>
        <v>1.43E-2</v>
      </c>
      <c r="J63" s="35">
        <f t="shared" si="1"/>
        <v>5.473472485555516E-2</v>
      </c>
      <c r="K63" s="36">
        <f t="shared" si="2"/>
        <v>6.9817431420989617E-2</v>
      </c>
    </row>
    <row r="64" spans="1:11" x14ac:dyDescent="0.25">
      <c r="A64" s="33">
        <v>20103</v>
      </c>
      <c r="B64" s="34">
        <v>1.44E-2</v>
      </c>
      <c r="C64" s="35">
        <v>4.5699999999999998E-2</v>
      </c>
      <c r="D64" s="36">
        <v>6.0100000000000001E-2</v>
      </c>
      <c r="I64" s="34">
        <f t="shared" si="0"/>
        <v>1.44E-2</v>
      </c>
      <c r="J64" s="35">
        <f t="shared" si="1"/>
        <v>6.9703368112035299E-2</v>
      </c>
      <c r="K64" s="36">
        <f t="shared" si="2"/>
        <v>8.5107096612848654E-2</v>
      </c>
    </row>
    <row r="65" spans="1:11" x14ac:dyDescent="0.25">
      <c r="A65" s="33">
        <v>20102</v>
      </c>
      <c r="B65" s="34">
        <v>1.5100000000000001E-2</v>
      </c>
      <c r="C65" s="35">
        <v>2.98E-2</v>
      </c>
      <c r="D65" s="36">
        <v>4.4900000000000002E-2</v>
      </c>
      <c r="I65" s="34">
        <f t="shared" si="0"/>
        <v>1.5100000000000001E-2</v>
      </c>
      <c r="J65" s="35">
        <f t="shared" si="1"/>
        <v>9.1393548362958515E-2</v>
      </c>
      <c r="K65" s="36">
        <f t="shared" si="2"/>
        <v>0.1078735909432389</v>
      </c>
    </row>
    <row r="66" spans="1:11" x14ac:dyDescent="0.25">
      <c r="A66" s="33">
        <v>20101</v>
      </c>
      <c r="B66" s="34">
        <v>1.4500000000000001E-2</v>
      </c>
      <c r="C66" s="35">
        <v>-1.0999999999999999E-2</v>
      </c>
      <c r="D66" s="36">
        <v>3.5000000000000001E-3</v>
      </c>
      <c r="I66" s="34">
        <f t="shared" si="0"/>
        <v>1.4500000000000001E-2</v>
      </c>
      <c r="J66" s="35">
        <f t="shared" si="1"/>
        <v>1.9494845022837305E-2</v>
      </c>
      <c r="K66" s="36">
        <f t="shared" si="2"/>
        <v>3.4277520275668438E-2</v>
      </c>
    </row>
    <row r="67" spans="1:11" x14ac:dyDescent="0.25">
      <c r="A67" s="33">
        <v>20094</v>
      </c>
      <c r="B67" s="34">
        <v>1.4E-2</v>
      </c>
      <c r="C67" s="35">
        <v>-3.1199999999999999E-2</v>
      </c>
      <c r="D67" s="36">
        <v>-1.72E-2</v>
      </c>
      <c r="I67" s="34">
        <f t="shared" si="0"/>
        <v>1.4E-2</v>
      </c>
      <c r="J67" s="35">
        <f t="shared" si="1"/>
        <v>-1.0668817212347156E-2</v>
      </c>
      <c r="K67" s="36">
        <f t="shared" si="2"/>
        <v>3.1818193466799372E-3</v>
      </c>
    </row>
    <row r="68" spans="1:11" x14ac:dyDescent="0.25">
      <c r="A68" s="33">
        <v>20093</v>
      </c>
      <c r="B68" s="34">
        <v>1.35E-2</v>
      </c>
      <c r="C68" s="35">
        <v>-4.48E-2</v>
      </c>
      <c r="D68" s="36">
        <v>-3.1300000000000001E-2</v>
      </c>
      <c r="I68" s="34">
        <f t="shared" si="0"/>
        <v>1.35E-2</v>
      </c>
      <c r="J68" s="35">
        <f t="shared" si="1"/>
        <v>-1.5361907032409534E-2</v>
      </c>
      <c r="K68" s="36">
        <f t="shared" si="2"/>
        <v>-2.0692927773470204E-3</v>
      </c>
    </row>
    <row r="69" spans="1:11" x14ac:dyDescent="0.25">
      <c r="A69" s="33">
        <v>20092</v>
      </c>
      <c r="B69" s="34">
        <v>1.32E-2</v>
      </c>
      <c r="C69" s="35">
        <v>-6.4299999999999996E-2</v>
      </c>
      <c r="D69" s="36">
        <v>-5.11E-2</v>
      </c>
      <c r="I69" s="34">
        <f t="shared" si="0"/>
        <v>1.32E-2</v>
      </c>
      <c r="J69" s="35">
        <f t="shared" si="1"/>
        <v>-1.0858538920374227E-2</v>
      </c>
      <c r="K69" s="36">
        <f t="shared" si="2"/>
        <v>2.1981283658769613E-3</v>
      </c>
    </row>
    <row r="70" spans="1:11" x14ac:dyDescent="0.25">
      <c r="A70" s="33">
        <v>20091</v>
      </c>
      <c r="B70" s="34">
        <v>1.2E-2</v>
      </c>
      <c r="C70" s="35">
        <v>-9.9699999999999997E-2</v>
      </c>
      <c r="D70" s="36">
        <v>-8.77E-2</v>
      </c>
      <c r="I70" s="34">
        <f t="shared" si="0"/>
        <v>1.2E-2</v>
      </c>
      <c r="J70" s="35">
        <f t="shared" si="1"/>
        <v>-0.10634244149012298</v>
      </c>
      <c r="K70" s="36">
        <f t="shared" si="2"/>
        <v>-9.5618550788004408E-2</v>
      </c>
    </row>
    <row r="71" spans="1:11" x14ac:dyDescent="0.25">
      <c r="A71" s="33">
        <v>20084</v>
      </c>
      <c r="B71" s="34">
        <v>1.12E-2</v>
      </c>
      <c r="C71" s="35">
        <v>-9.5299999999999996E-2</v>
      </c>
      <c r="D71" s="36">
        <v>-8.4099999999999994E-2</v>
      </c>
      <c r="I71" s="34">
        <f t="shared" ref="I71:I134" si="3">+B71</f>
        <v>1.12E-2</v>
      </c>
      <c r="J71" s="35">
        <f t="shared" ref="J71:J134" si="4">(C71-($C$2*C72))/(1-$C$2)</f>
        <v>-0.21727938009134917</v>
      </c>
      <c r="K71" s="36">
        <f t="shared" ref="K71:K134" si="5">(1+I71)*(1+J71)-1</f>
        <v>-0.20851290914837217</v>
      </c>
    </row>
    <row r="72" spans="1:11" x14ac:dyDescent="0.25">
      <c r="A72" s="33">
        <v>20083</v>
      </c>
      <c r="B72" s="34">
        <v>1.0999999999999999E-2</v>
      </c>
      <c r="C72" s="35">
        <v>-1.4500000000000001E-2</v>
      </c>
      <c r="D72" s="36">
        <v>-3.5000000000000001E-3</v>
      </c>
      <c r="I72" s="34">
        <f t="shared" si="3"/>
        <v>1.0999999999999999E-2</v>
      </c>
      <c r="J72" s="35">
        <f t="shared" si="4"/>
        <v>-2.385980391790056E-2</v>
      </c>
      <c r="K72" s="36">
        <f t="shared" si="5"/>
        <v>-1.3122261760997511E-2</v>
      </c>
    </row>
    <row r="73" spans="1:11" x14ac:dyDescent="0.25">
      <c r="A73" s="33">
        <v>20082</v>
      </c>
      <c r="B73" s="34">
        <v>1.0999999999999999E-2</v>
      </c>
      <c r="C73" s="35">
        <v>-8.3000000000000001E-3</v>
      </c>
      <c r="D73" s="36">
        <v>2.7000000000000001E-3</v>
      </c>
      <c r="I73" s="34">
        <f t="shared" si="3"/>
        <v>1.0999999999999999E-2</v>
      </c>
      <c r="J73" s="35">
        <f t="shared" si="4"/>
        <v>-2.3396457932097676E-2</v>
      </c>
      <c r="K73" s="36">
        <f t="shared" si="5"/>
        <v>-1.2653818969350805E-2</v>
      </c>
    </row>
    <row r="74" spans="1:11" x14ac:dyDescent="0.25">
      <c r="A74" s="33">
        <v>20081</v>
      </c>
      <c r="B74" s="34">
        <v>1.09E-2</v>
      </c>
      <c r="C74" s="35">
        <v>1.6999999999999999E-3</v>
      </c>
      <c r="D74" s="36">
        <v>1.26E-2</v>
      </c>
      <c r="I74" s="34">
        <f t="shared" si="3"/>
        <v>1.09E-2</v>
      </c>
      <c r="J74" s="35">
        <f t="shared" si="4"/>
        <v>-6.15015812469079E-3</v>
      </c>
      <c r="K74" s="36">
        <f t="shared" si="5"/>
        <v>4.6828051517500136E-3</v>
      </c>
    </row>
    <row r="75" spans="1:11" x14ac:dyDescent="0.25">
      <c r="A75" s="33">
        <v>20074</v>
      </c>
      <c r="B75" s="34">
        <v>1.14E-2</v>
      </c>
      <c r="C75" s="35">
        <v>6.8999999999999999E-3</v>
      </c>
      <c r="D75" s="36">
        <v>1.83E-2</v>
      </c>
      <c r="I75" s="34">
        <f t="shared" si="3"/>
        <v>1.14E-2</v>
      </c>
      <c r="J75" s="35">
        <f t="shared" si="4"/>
        <v>-1.0913820359875259E-2</v>
      </c>
      <c r="K75" s="36">
        <f t="shared" si="5"/>
        <v>3.6176208802207732E-4</v>
      </c>
    </row>
    <row r="76" spans="1:11" x14ac:dyDescent="0.25">
      <c r="A76" s="33">
        <v>20073</v>
      </c>
      <c r="B76" s="34">
        <v>1.14E-2</v>
      </c>
      <c r="C76" s="35">
        <v>1.8700000000000001E-2</v>
      </c>
      <c r="D76" s="36">
        <v>3.0099999999999998E-2</v>
      </c>
      <c r="I76" s="34">
        <f t="shared" si="3"/>
        <v>1.14E-2</v>
      </c>
      <c r="J76" s="35">
        <f t="shared" si="4"/>
        <v>1.5378779254938517E-2</v>
      </c>
      <c r="K76" s="36">
        <f t="shared" si="5"/>
        <v>2.6954097338444782E-2</v>
      </c>
    </row>
    <row r="77" spans="1:11" x14ac:dyDescent="0.25">
      <c r="A77" s="33">
        <v>20072</v>
      </c>
      <c r="B77" s="34">
        <v>1.1599999999999999E-2</v>
      </c>
      <c r="C77" s="35">
        <v>2.0899999999999998E-2</v>
      </c>
      <c r="D77" s="36">
        <v>3.2500000000000001E-2</v>
      </c>
      <c r="I77" s="34">
        <f t="shared" si="3"/>
        <v>1.1599999999999999E-2</v>
      </c>
      <c r="J77" s="35">
        <f t="shared" si="4"/>
        <v>2.3164468689814647E-2</v>
      </c>
      <c r="K77" s="36">
        <f t="shared" si="5"/>
        <v>3.5033176526616527E-2</v>
      </c>
    </row>
    <row r="78" spans="1:11" x14ac:dyDescent="0.25">
      <c r="A78" s="33">
        <v>20071</v>
      </c>
      <c r="B78" s="34">
        <v>1.23E-2</v>
      </c>
      <c r="C78" s="35">
        <v>1.9400000000000001E-2</v>
      </c>
      <c r="D78" s="36">
        <v>3.1699999999999999E-2</v>
      </c>
      <c r="I78" s="34">
        <f t="shared" si="3"/>
        <v>1.23E-2</v>
      </c>
      <c r="J78" s="35">
        <f t="shared" si="4"/>
        <v>1.4720098041049724E-2</v>
      </c>
      <c r="K78" s="36">
        <f t="shared" si="5"/>
        <v>2.7201155246954656E-2</v>
      </c>
    </row>
    <row r="79" spans="1:11" x14ac:dyDescent="0.25">
      <c r="A79" s="33">
        <v>20064</v>
      </c>
      <c r="B79" s="34">
        <v>1.2800000000000001E-2</v>
      </c>
      <c r="C79" s="35">
        <v>2.2499999999999999E-2</v>
      </c>
      <c r="D79" s="36">
        <v>3.5299999999999998E-2</v>
      </c>
      <c r="I79" s="34">
        <f t="shared" si="3"/>
        <v>1.2800000000000001E-2</v>
      </c>
      <c r="J79" s="35">
        <f t="shared" si="4"/>
        <v>3.1708839338579577E-2</v>
      </c>
      <c r="K79" s="36">
        <f t="shared" si="5"/>
        <v>4.4914712482113428E-2</v>
      </c>
    </row>
    <row r="80" spans="1:11" x14ac:dyDescent="0.25">
      <c r="A80" s="33">
        <v>20063</v>
      </c>
      <c r="B80" s="34">
        <v>1.29E-2</v>
      </c>
      <c r="C80" s="35">
        <v>1.6400000000000001E-2</v>
      </c>
      <c r="D80" s="36">
        <v>2.93E-2</v>
      </c>
      <c r="I80" s="34">
        <f t="shared" si="3"/>
        <v>1.29E-2</v>
      </c>
      <c r="J80" s="35">
        <f t="shared" si="4"/>
        <v>2.5112587024701408E-3</v>
      </c>
      <c r="K80" s="36">
        <f t="shared" si="5"/>
        <v>1.5443653939731794E-2</v>
      </c>
    </row>
    <row r="81" spans="1:11" x14ac:dyDescent="0.25">
      <c r="A81" s="33">
        <v>20062</v>
      </c>
      <c r="B81" s="34">
        <v>1.3599999999999999E-2</v>
      </c>
      <c r="C81" s="35">
        <v>2.5600000000000001E-2</v>
      </c>
      <c r="D81" s="36">
        <v>3.9199999999999999E-2</v>
      </c>
      <c r="I81" s="34">
        <f t="shared" si="3"/>
        <v>1.3599999999999999E-2</v>
      </c>
      <c r="J81" s="35">
        <f t="shared" si="4"/>
        <v>3.0883760276234185E-2</v>
      </c>
      <c r="K81" s="36">
        <f t="shared" si="5"/>
        <v>4.4903779415990996E-2</v>
      </c>
    </row>
    <row r="82" spans="1:11" x14ac:dyDescent="0.25">
      <c r="A82" s="33">
        <v>20061</v>
      </c>
      <c r="B82" s="34">
        <v>1.35E-2</v>
      </c>
      <c r="C82" s="35">
        <v>2.2100000000000002E-2</v>
      </c>
      <c r="D82" s="36">
        <v>3.56E-2</v>
      </c>
      <c r="I82" s="34">
        <f t="shared" si="3"/>
        <v>1.35E-2</v>
      </c>
      <c r="J82" s="35">
        <f t="shared" si="4"/>
        <v>-1.2017994926540739E-2</v>
      </c>
      <c r="K82" s="36">
        <f t="shared" si="5"/>
        <v>1.3197621419509531E-3</v>
      </c>
    </row>
    <row r="83" spans="1:11" x14ac:dyDescent="0.25">
      <c r="A83" s="33">
        <v>20054</v>
      </c>
      <c r="B83" s="34">
        <v>1.3599999999999999E-2</v>
      </c>
      <c r="C83" s="35">
        <v>4.4699999999999997E-2</v>
      </c>
      <c r="D83" s="36">
        <v>5.8299999999999998E-2</v>
      </c>
      <c r="I83" s="34">
        <f t="shared" si="3"/>
        <v>1.3599999999999999E-2</v>
      </c>
      <c r="J83" s="35">
        <f t="shared" si="4"/>
        <v>6.3721536994443065E-2</v>
      </c>
      <c r="K83" s="36">
        <f t="shared" si="5"/>
        <v>7.8188149897567616E-2</v>
      </c>
    </row>
    <row r="84" spans="1:11" x14ac:dyDescent="0.25">
      <c r="A84" s="33">
        <v>20053</v>
      </c>
      <c r="B84" s="34">
        <v>1.38E-2</v>
      </c>
      <c r="C84" s="35">
        <v>3.2099999999999997E-2</v>
      </c>
      <c r="D84" s="36">
        <v>4.5900000000000003E-2</v>
      </c>
      <c r="I84" s="34">
        <f t="shared" si="3"/>
        <v>1.38E-2</v>
      </c>
      <c r="J84" s="35">
        <f t="shared" si="4"/>
        <v>1.3833285902161797E-2</v>
      </c>
      <c r="K84" s="36">
        <f t="shared" si="5"/>
        <v>2.7824185247611544E-2</v>
      </c>
    </row>
    <row r="85" spans="1:11" x14ac:dyDescent="0.25">
      <c r="A85" s="33">
        <v>20052</v>
      </c>
      <c r="B85" s="34">
        <v>1.4E-2</v>
      </c>
      <c r="C85" s="35">
        <v>4.4200000000000003E-2</v>
      </c>
      <c r="D85" s="36">
        <v>5.8299999999999998E-2</v>
      </c>
      <c r="I85" s="34">
        <f t="shared" si="3"/>
        <v>1.4E-2</v>
      </c>
      <c r="J85" s="35">
        <f t="shared" si="4"/>
        <v>7.650641997468903E-2</v>
      </c>
      <c r="K85" s="36">
        <f t="shared" si="5"/>
        <v>9.1577509854334549E-2</v>
      </c>
    </row>
    <row r="86" spans="1:11" x14ac:dyDescent="0.25">
      <c r="A86" s="33">
        <v>20051</v>
      </c>
      <c r="B86" s="34">
        <v>1.4200000000000001E-2</v>
      </c>
      <c r="C86" s="35">
        <v>2.2800000000000001E-2</v>
      </c>
      <c r="D86" s="36">
        <v>3.7100000000000001E-2</v>
      </c>
      <c r="I86" s="34">
        <f t="shared" si="3"/>
        <v>1.4200000000000001E-2</v>
      </c>
      <c r="J86" s="35">
        <f t="shared" si="4"/>
        <v>2.0837460468827302E-2</v>
      </c>
      <c r="K86" s="36">
        <f t="shared" si="5"/>
        <v>3.5333352407484586E-2</v>
      </c>
    </row>
    <row r="87" spans="1:11" x14ac:dyDescent="0.25">
      <c r="A87" s="33">
        <v>20044</v>
      </c>
      <c r="B87" s="34">
        <v>1.47E-2</v>
      </c>
      <c r="C87" s="35">
        <v>2.41E-2</v>
      </c>
      <c r="D87" s="36">
        <v>3.8800000000000001E-2</v>
      </c>
      <c r="I87" s="34">
        <f t="shared" si="3"/>
        <v>1.47E-2</v>
      </c>
      <c r="J87" s="35">
        <f t="shared" si="4"/>
        <v>3.8894528773455721E-2</v>
      </c>
      <c r="K87" s="36">
        <f t="shared" si="5"/>
        <v>5.4166278346425401E-2</v>
      </c>
    </row>
    <row r="88" spans="1:11" x14ac:dyDescent="0.25">
      <c r="A88" s="33">
        <v>20043</v>
      </c>
      <c r="B88" s="34">
        <v>1.46E-2</v>
      </c>
      <c r="C88" s="35">
        <v>1.43E-2</v>
      </c>
      <c r="D88" s="36">
        <v>2.8899999999999999E-2</v>
      </c>
      <c r="I88" s="34">
        <f t="shared" si="3"/>
        <v>1.46E-2</v>
      </c>
      <c r="J88" s="35">
        <f t="shared" si="4"/>
        <v>1.7621220745061488E-2</v>
      </c>
      <c r="K88" s="36">
        <f t="shared" si="5"/>
        <v>3.2478490567939389E-2</v>
      </c>
    </row>
    <row r="89" spans="1:11" x14ac:dyDescent="0.25">
      <c r="A89" s="33">
        <v>20042</v>
      </c>
      <c r="B89" s="34">
        <v>1.4999999999999999E-2</v>
      </c>
      <c r="C89" s="35">
        <v>1.21E-2</v>
      </c>
      <c r="D89" s="36">
        <v>2.7099999999999999E-2</v>
      </c>
      <c r="I89" s="34">
        <f t="shared" si="3"/>
        <v>1.4999999999999999E-2</v>
      </c>
      <c r="J89" s="35">
        <f t="shared" si="4"/>
        <v>7.2691334617287452E-3</v>
      </c>
      <c r="K89" s="36">
        <f t="shared" si="5"/>
        <v>2.2378170463654534E-2</v>
      </c>
    </row>
    <row r="90" spans="1:11" x14ac:dyDescent="0.25">
      <c r="A90" s="33">
        <v>20041</v>
      </c>
      <c r="B90" s="34">
        <v>1.52E-2</v>
      </c>
      <c r="C90" s="35">
        <v>1.5299999999999999E-2</v>
      </c>
      <c r="D90" s="36">
        <v>3.0499999999999999E-2</v>
      </c>
      <c r="I90" s="34">
        <f t="shared" si="3"/>
        <v>1.52E-2</v>
      </c>
      <c r="J90" s="35">
        <f t="shared" si="4"/>
        <v>3.0094528773455722E-2</v>
      </c>
      <c r="K90" s="36">
        <f t="shared" si="5"/>
        <v>4.5751965610812295E-2</v>
      </c>
    </row>
    <row r="91" spans="1:11" x14ac:dyDescent="0.25">
      <c r="A91" s="33">
        <v>20034</v>
      </c>
      <c r="B91" s="34">
        <v>1.54E-2</v>
      </c>
      <c r="C91" s="35">
        <v>5.4999999999999997E-3</v>
      </c>
      <c r="D91" s="36">
        <v>2.0899999999999998E-2</v>
      </c>
      <c r="I91" s="34">
        <f t="shared" si="3"/>
        <v>1.54E-2</v>
      </c>
      <c r="J91" s="35">
        <f t="shared" si="4"/>
        <v>5.9528937379629294E-3</v>
      </c>
      <c r="K91" s="36">
        <f t="shared" si="5"/>
        <v>2.1444568301527633E-2</v>
      </c>
    </row>
    <row r="92" spans="1:11" x14ac:dyDescent="0.25">
      <c r="A92" s="33">
        <v>20033</v>
      </c>
      <c r="B92" s="34">
        <v>1.4999999999999999E-2</v>
      </c>
      <c r="C92" s="35">
        <v>5.1999999999999998E-3</v>
      </c>
      <c r="D92" s="36">
        <v>2.0299999999999999E-2</v>
      </c>
      <c r="I92" s="34">
        <f t="shared" si="3"/>
        <v>1.4999999999999999E-2</v>
      </c>
      <c r="J92" s="35">
        <f t="shared" si="4"/>
        <v>2.180708413580465E-3</v>
      </c>
      <c r="K92" s="36">
        <f t="shared" si="5"/>
        <v>1.7213419039784128E-2</v>
      </c>
    </row>
    <row r="93" spans="1:11" x14ac:dyDescent="0.25">
      <c r="A93" s="33">
        <v>20032</v>
      </c>
      <c r="B93" s="34">
        <v>1.5599999999999999E-2</v>
      </c>
      <c r="C93" s="35">
        <v>7.1999999999999998E-3</v>
      </c>
      <c r="D93" s="36">
        <v>2.29E-2</v>
      </c>
      <c r="I93" s="34">
        <f t="shared" si="3"/>
        <v>1.5599999999999999E-2</v>
      </c>
      <c r="J93" s="35">
        <f t="shared" si="4"/>
        <v>8.5586812138887906E-3</v>
      </c>
      <c r="K93" s="36">
        <f t="shared" si="5"/>
        <v>2.4292196640825381E-2</v>
      </c>
    </row>
    <row r="94" spans="1:11" x14ac:dyDescent="0.25">
      <c r="A94" s="33">
        <v>20031</v>
      </c>
      <c r="B94" s="34">
        <v>1.6E-2</v>
      </c>
      <c r="C94" s="35">
        <v>6.3E-3</v>
      </c>
      <c r="D94" s="36">
        <v>2.24E-2</v>
      </c>
      <c r="I94" s="34">
        <f t="shared" si="3"/>
        <v>1.6E-2</v>
      </c>
      <c r="J94" s="35">
        <f t="shared" si="4"/>
        <v>9.7721853243824645E-3</v>
      </c>
      <c r="K94" s="36">
        <f t="shared" si="5"/>
        <v>2.5928540289572588E-2</v>
      </c>
    </row>
    <row r="95" spans="1:11" x14ac:dyDescent="0.25">
      <c r="A95" s="33">
        <v>20024</v>
      </c>
      <c r="B95" s="34">
        <v>1.6400000000000001E-2</v>
      </c>
      <c r="C95" s="35">
        <v>4.0000000000000001E-3</v>
      </c>
      <c r="D95" s="36">
        <v>2.0400000000000001E-2</v>
      </c>
      <c r="I95" s="34">
        <f t="shared" si="3"/>
        <v>1.6400000000000001E-2</v>
      </c>
      <c r="J95" s="35">
        <f t="shared" si="4"/>
        <v>-4.1520872833327449E-3</v>
      </c>
      <c r="K95" s="36">
        <f t="shared" si="5"/>
        <v>1.217981848522065E-2</v>
      </c>
    </row>
    <row r="96" spans="1:11" x14ac:dyDescent="0.25">
      <c r="A96" s="33">
        <v>20023</v>
      </c>
      <c r="B96" s="34">
        <v>1.72E-2</v>
      </c>
      <c r="C96" s="35">
        <v>9.4000000000000004E-3</v>
      </c>
      <c r="D96" s="36">
        <v>2.6700000000000002E-2</v>
      </c>
      <c r="I96" s="34">
        <f t="shared" si="3"/>
        <v>1.72E-2</v>
      </c>
      <c r="J96" s="35">
        <f t="shared" si="4"/>
        <v>2.2684882980245954E-2</v>
      </c>
      <c r="K96" s="36">
        <f t="shared" si="5"/>
        <v>4.0275062967506381E-2</v>
      </c>
    </row>
    <row r="97" spans="1:11" x14ac:dyDescent="0.25">
      <c r="A97" s="33">
        <v>20022</v>
      </c>
      <c r="B97" s="34">
        <v>1.7899999999999999E-2</v>
      </c>
      <c r="C97" s="35">
        <v>5.9999999999999995E-4</v>
      </c>
      <c r="D97" s="36">
        <v>1.8499999999999999E-2</v>
      </c>
      <c r="I97" s="34">
        <f t="shared" si="3"/>
        <v>1.7899999999999999E-2</v>
      </c>
      <c r="J97" s="35">
        <f t="shared" si="4"/>
        <v>-7.5868121388879088E-4</v>
      </c>
      <c r="K97" s="36">
        <f t="shared" si="5"/>
        <v>1.7127738392382685E-2</v>
      </c>
    </row>
    <row r="98" spans="1:11" x14ac:dyDescent="0.25">
      <c r="A98" s="33">
        <v>20021</v>
      </c>
      <c r="B98" s="34">
        <v>1.8100000000000002E-2</v>
      </c>
      <c r="C98" s="35">
        <v>1.5E-3</v>
      </c>
      <c r="D98" s="36">
        <v>1.9599999999999999E-2</v>
      </c>
      <c r="I98" s="34">
        <f t="shared" si="3"/>
        <v>1.8100000000000002E-2</v>
      </c>
      <c r="J98" s="35">
        <f t="shared" si="4"/>
        <v>9.501122704011768E-3</v>
      </c>
      <c r="K98" s="36">
        <f t="shared" si="5"/>
        <v>2.7773093024954454E-2</v>
      </c>
    </row>
    <row r="99" spans="1:11" x14ac:dyDescent="0.25">
      <c r="A99" s="33">
        <v>20014</v>
      </c>
      <c r="B99" s="34">
        <v>1.9E-2</v>
      </c>
      <c r="C99" s="35">
        <v>-3.8E-3</v>
      </c>
      <c r="D99" s="36">
        <v>1.52E-2</v>
      </c>
      <c r="I99" s="34">
        <f t="shared" si="3"/>
        <v>1.9E-2</v>
      </c>
      <c r="J99" s="35">
        <f t="shared" si="4"/>
        <v>-1.4216555973147397E-2</v>
      </c>
      <c r="K99" s="36">
        <f t="shared" si="5"/>
        <v>4.5133294633625809E-3</v>
      </c>
    </row>
    <row r="100" spans="1:11" x14ac:dyDescent="0.25">
      <c r="A100" s="33">
        <v>20013</v>
      </c>
      <c r="B100" s="34">
        <v>1.9300000000000001E-2</v>
      </c>
      <c r="C100" s="35">
        <v>3.0999999999999999E-3</v>
      </c>
      <c r="D100" s="36">
        <v>2.2499999999999999E-2</v>
      </c>
      <c r="I100" s="34">
        <f t="shared" si="3"/>
        <v>1.9300000000000001E-2</v>
      </c>
      <c r="J100" s="35">
        <f t="shared" si="4"/>
        <v>-3.8443706487649308E-3</v>
      </c>
      <c r="K100" s="36">
        <f t="shared" si="5"/>
        <v>1.5381432997713995E-2</v>
      </c>
    </row>
    <row r="101" spans="1:11" x14ac:dyDescent="0.25">
      <c r="A101" s="33">
        <v>20012</v>
      </c>
      <c r="B101" s="34">
        <v>1.9800000000000002E-2</v>
      </c>
      <c r="C101" s="35">
        <v>7.7000000000000002E-3</v>
      </c>
      <c r="D101" s="36">
        <v>2.75E-2</v>
      </c>
      <c r="I101" s="34">
        <f t="shared" si="3"/>
        <v>1.9800000000000002E-2</v>
      </c>
      <c r="J101" s="35">
        <f t="shared" si="4"/>
        <v>1.2379901958950279E-2</v>
      </c>
      <c r="K101" s="36">
        <f t="shared" si="5"/>
        <v>3.2425024017737503E-2</v>
      </c>
    </row>
    <row r="102" spans="1:11" x14ac:dyDescent="0.25">
      <c r="A102" s="33">
        <v>20011</v>
      </c>
      <c r="B102" s="34">
        <v>2.0199999999999999E-2</v>
      </c>
      <c r="C102" s="35">
        <v>4.5999999999999999E-3</v>
      </c>
      <c r="D102" s="36">
        <v>2.4799999999999999E-2</v>
      </c>
      <c r="I102" s="34">
        <f t="shared" si="3"/>
        <v>2.0199999999999999E-2</v>
      </c>
      <c r="J102" s="35">
        <f t="shared" si="4"/>
        <v>-1.8195651477467489E-2</v>
      </c>
      <c r="K102" s="36">
        <f t="shared" si="5"/>
        <v>1.6367963626877646E-3</v>
      </c>
    </row>
    <row r="103" spans="1:11" x14ac:dyDescent="0.25">
      <c r="A103" s="33">
        <v>20004</v>
      </c>
      <c r="B103" s="34">
        <v>2.07E-2</v>
      </c>
      <c r="C103" s="35">
        <v>1.9699999999999999E-2</v>
      </c>
      <c r="D103" s="36">
        <v>4.0399999999999998E-2</v>
      </c>
      <c r="I103" s="34">
        <f t="shared" si="3"/>
        <v>2.07E-2</v>
      </c>
      <c r="J103" s="35">
        <f t="shared" si="4"/>
        <v>3.3739705876850837E-2</v>
      </c>
      <c r="K103" s="36">
        <f t="shared" si="5"/>
        <v>5.513811778850175E-2</v>
      </c>
    </row>
    <row r="104" spans="1:11" x14ac:dyDescent="0.25">
      <c r="A104" s="33">
        <v>20003</v>
      </c>
      <c r="B104" s="34">
        <v>2.0500000000000001E-2</v>
      </c>
      <c r="C104" s="35">
        <v>1.04E-2</v>
      </c>
      <c r="D104" s="36">
        <v>3.09E-2</v>
      </c>
      <c r="I104" s="34">
        <f t="shared" si="3"/>
        <v>2.0500000000000001E-2</v>
      </c>
      <c r="J104" s="35">
        <f t="shared" si="4"/>
        <v>1.221157495185172E-2</v>
      </c>
      <c r="K104" s="36">
        <f t="shared" si="5"/>
        <v>3.2961912238364643E-2</v>
      </c>
    </row>
    <row r="105" spans="1:11" x14ac:dyDescent="0.25">
      <c r="A105" s="33">
        <v>20002</v>
      </c>
      <c r="B105" s="34">
        <v>0.02</v>
      </c>
      <c r="C105" s="35">
        <v>9.1999999999999998E-3</v>
      </c>
      <c r="D105" s="36">
        <v>2.9100000000000001E-2</v>
      </c>
      <c r="I105" s="34">
        <f t="shared" si="3"/>
        <v>0.02</v>
      </c>
      <c r="J105" s="35">
        <f t="shared" si="4"/>
        <v>1.6748228966048839E-2</v>
      </c>
      <c r="K105" s="36">
        <f t="shared" si="5"/>
        <v>3.7083193545369708E-2</v>
      </c>
    </row>
    <row r="106" spans="1:11" x14ac:dyDescent="0.25">
      <c r="A106" s="33">
        <v>20001</v>
      </c>
      <c r="B106" s="34">
        <v>1.9599999999999999E-2</v>
      </c>
      <c r="C106" s="35">
        <v>4.1999999999999997E-3</v>
      </c>
      <c r="D106" s="36">
        <v>2.3800000000000002E-2</v>
      </c>
      <c r="I106" s="34">
        <f t="shared" si="3"/>
        <v>1.9599999999999999E-2</v>
      </c>
      <c r="J106" s="35">
        <f t="shared" si="4"/>
        <v>-6.6694497111103278E-3</v>
      </c>
      <c r="K106" s="36">
        <f t="shared" si="5"/>
        <v>1.2799829074552127E-2</v>
      </c>
    </row>
    <row r="107" spans="1:11" x14ac:dyDescent="0.25">
      <c r="A107" s="33">
        <v>19994</v>
      </c>
      <c r="B107" s="34">
        <v>0.02</v>
      </c>
      <c r="C107" s="35">
        <v>1.14E-2</v>
      </c>
      <c r="D107" s="36">
        <v>3.1300000000000001E-2</v>
      </c>
      <c r="I107" s="34">
        <f t="shared" si="3"/>
        <v>0.02</v>
      </c>
      <c r="J107" s="35">
        <f t="shared" si="4"/>
        <v>1.7589547752160047E-2</v>
      </c>
      <c r="K107" s="36">
        <f t="shared" si="5"/>
        <v>3.7941338707203398E-2</v>
      </c>
    </row>
    <row r="108" spans="1:11" x14ac:dyDescent="0.25">
      <c r="A108" s="33">
        <v>19993</v>
      </c>
      <c r="B108" s="34">
        <v>1.9800000000000002E-2</v>
      </c>
      <c r="C108" s="35">
        <v>7.3000000000000001E-3</v>
      </c>
      <c r="D108" s="36">
        <v>2.7E-2</v>
      </c>
      <c r="I108" s="34">
        <f t="shared" si="3"/>
        <v>1.9800000000000002E-2</v>
      </c>
      <c r="J108" s="35">
        <f t="shared" si="4"/>
        <v>1.0470256165740511E-2</v>
      </c>
      <c r="K108" s="36">
        <f t="shared" si="5"/>
        <v>3.0477567237822356E-2</v>
      </c>
    </row>
    <row r="109" spans="1:11" x14ac:dyDescent="0.25">
      <c r="A109" s="33">
        <v>19992</v>
      </c>
      <c r="B109" s="34">
        <v>1.9800000000000002E-2</v>
      </c>
      <c r="C109" s="35">
        <v>5.1999999999999998E-3</v>
      </c>
      <c r="D109" s="36">
        <v>2.5100000000000001E-2</v>
      </c>
      <c r="I109" s="34">
        <f t="shared" si="3"/>
        <v>1.9800000000000002E-2</v>
      </c>
      <c r="J109" s="35">
        <f t="shared" si="4"/>
        <v>9.7299177901264983E-4</v>
      </c>
      <c r="K109" s="36">
        <f t="shared" si="5"/>
        <v>2.0792257016237103E-2</v>
      </c>
    </row>
    <row r="110" spans="1:11" x14ac:dyDescent="0.25">
      <c r="A110" s="33">
        <v>19991</v>
      </c>
      <c r="B110" s="34">
        <v>2.0199999999999999E-2</v>
      </c>
      <c r="C110" s="35">
        <v>8.0000000000000002E-3</v>
      </c>
      <c r="D110" s="36">
        <v>2.8299999999999999E-2</v>
      </c>
      <c r="I110" s="34">
        <f t="shared" si="3"/>
        <v>2.0199999999999999E-2</v>
      </c>
      <c r="J110" s="35">
        <f t="shared" si="4"/>
        <v>1.0556293512350692E-3</v>
      </c>
      <c r="K110" s="36">
        <f t="shared" si="5"/>
        <v>2.1276953064130133E-2</v>
      </c>
    </row>
    <row r="111" spans="1:11" x14ac:dyDescent="0.25">
      <c r="A111" s="33">
        <v>19984</v>
      </c>
      <c r="B111" s="34">
        <v>2.0799999999999999E-2</v>
      </c>
      <c r="C111" s="35">
        <v>1.26E-2</v>
      </c>
      <c r="D111" s="36">
        <v>3.3399999999999999E-2</v>
      </c>
      <c r="I111" s="34">
        <f t="shared" si="3"/>
        <v>2.0799999999999999E-2</v>
      </c>
      <c r="J111" s="35">
        <f t="shared" si="4"/>
        <v>8.976850096296559E-3</v>
      </c>
      <c r="K111" s="36">
        <f t="shared" si="5"/>
        <v>2.9963568578299515E-2</v>
      </c>
    </row>
    <row r="112" spans="1:11" x14ac:dyDescent="0.25">
      <c r="A112" s="33">
        <v>19983</v>
      </c>
      <c r="B112" s="34">
        <v>2.1000000000000001E-2</v>
      </c>
      <c r="C112" s="35">
        <v>1.4999999999999999E-2</v>
      </c>
      <c r="D112" s="36">
        <v>3.61E-2</v>
      </c>
      <c r="I112" s="34">
        <f t="shared" si="3"/>
        <v>2.1000000000000001E-2</v>
      </c>
      <c r="J112" s="35">
        <f t="shared" si="4"/>
        <v>2.0585689434876143E-2</v>
      </c>
      <c r="K112" s="36">
        <f t="shared" si="5"/>
        <v>4.2017988913008564E-2</v>
      </c>
    </row>
    <row r="113" spans="1:11" x14ac:dyDescent="0.25">
      <c r="A113" s="33">
        <v>19982</v>
      </c>
      <c r="B113" s="34">
        <v>2.1299999999999999E-2</v>
      </c>
      <c r="C113" s="35">
        <v>1.1299999999999999E-2</v>
      </c>
      <c r="D113" s="36">
        <v>3.2599999999999997E-2</v>
      </c>
      <c r="I113" s="34">
        <f t="shared" si="3"/>
        <v>2.1299999999999999E-2</v>
      </c>
      <c r="J113" s="35">
        <f t="shared" si="4"/>
        <v>1.0545177103395115E-2</v>
      </c>
      <c r="K113" s="36">
        <f t="shared" si="5"/>
        <v>3.2069789375697599E-2</v>
      </c>
    </row>
    <row r="114" spans="1:11" x14ac:dyDescent="0.25">
      <c r="A114" s="33">
        <v>19981</v>
      </c>
      <c r="B114" s="34">
        <v>2.1100000000000001E-2</v>
      </c>
      <c r="C114" s="35">
        <v>1.18E-2</v>
      </c>
      <c r="D114" s="36">
        <v>3.2899999999999999E-2</v>
      </c>
      <c r="I114" s="34">
        <f t="shared" si="3"/>
        <v>2.1100000000000001E-2</v>
      </c>
      <c r="J114" s="35">
        <f t="shared" si="4"/>
        <v>3.4969481373462773E-3</v>
      </c>
      <c r="K114" s="36">
        <f t="shared" si="5"/>
        <v>2.4670733743044293E-2</v>
      </c>
    </row>
    <row r="115" spans="1:11" x14ac:dyDescent="0.25">
      <c r="A115" s="33">
        <v>19974</v>
      </c>
      <c r="B115" s="34">
        <v>2.1399999999999999E-2</v>
      </c>
      <c r="C115" s="35">
        <v>1.7299999999999999E-2</v>
      </c>
      <c r="D115" s="36">
        <v>3.8600000000000002E-2</v>
      </c>
      <c r="I115" s="34">
        <f t="shared" si="3"/>
        <v>2.1399999999999999E-2</v>
      </c>
      <c r="J115" s="35">
        <f t="shared" si="4"/>
        <v>2.4999193545369808E-2</v>
      </c>
      <c r="K115" s="36">
        <f t="shared" si="5"/>
        <v>4.6934176287240614E-2</v>
      </c>
    </row>
    <row r="116" spans="1:11" x14ac:dyDescent="0.25">
      <c r="A116" s="33">
        <v>19973</v>
      </c>
      <c r="B116" s="34">
        <v>2.1499999999999998E-2</v>
      </c>
      <c r="C116" s="35">
        <v>1.2200000000000001E-2</v>
      </c>
      <c r="D116" s="36">
        <v>3.3700000000000001E-2</v>
      </c>
      <c r="I116" s="34">
        <f t="shared" si="3"/>
        <v>2.1499999999999998E-2</v>
      </c>
      <c r="J116" s="35">
        <f t="shared" si="4"/>
        <v>1.8993406069443955E-2</v>
      </c>
      <c r="K116" s="36">
        <f t="shared" si="5"/>
        <v>4.0901764299936971E-2</v>
      </c>
    </row>
    <row r="117" spans="1:11" x14ac:dyDescent="0.25">
      <c r="A117" s="33">
        <v>19972</v>
      </c>
      <c r="B117" s="34">
        <v>2.1399999999999999E-2</v>
      </c>
      <c r="C117" s="35">
        <v>7.7000000000000002E-3</v>
      </c>
      <c r="D117" s="36">
        <v>2.9100000000000001E-2</v>
      </c>
      <c r="I117" s="34">
        <f t="shared" si="3"/>
        <v>2.1399999999999999E-2</v>
      </c>
      <c r="J117" s="35">
        <f t="shared" si="4"/>
        <v>1.5852087283332744E-2</v>
      </c>
      <c r="K117" s="36">
        <f t="shared" si="5"/>
        <v>3.7591321951196077E-2</v>
      </c>
    </row>
    <row r="118" spans="1:11" x14ac:dyDescent="0.25">
      <c r="A118" s="33">
        <v>19971</v>
      </c>
      <c r="B118" s="34">
        <v>2.06E-2</v>
      </c>
      <c r="C118" s="35">
        <v>2.3E-3</v>
      </c>
      <c r="D118" s="36">
        <v>2.29E-2</v>
      </c>
      <c r="I118" s="34">
        <f t="shared" si="3"/>
        <v>2.06E-2</v>
      </c>
      <c r="J118" s="35">
        <f t="shared" si="4"/>
        <v>-4.4934060694439525E-3</v>
      </c>
      <c r="K118" s="36">
        <f t="shared" si="5"/>
        <v>1.6014029765525573E-2</v>
      </c>
    </row>
    <row r="119" spans="1:11" x14ac:dyDescent="0.25">
      <c r="A119" s="33">
        <v>19964</v>
      </c>
      <c r="B119" s="34">
        <v>2.1700000000000001E-2</v>
      </c>
      <c r="C119" s="35">
        <v>6.7999999999999996E-3</v>
      </c>
      <c r="D119" s="36">
        <v>2.8500000000000001E-2</v>
      </c>
      <c r="I119" s="34">
        <f t="shared" si="3"/>
        <v>2.1700000000000001E-2</v>
      </c>
      <c r="J119" s="35">
        <f t="shared" si="4"/>
        <v>1.087604364166637E-2</v>
      </c>
      <c r="K119" s="36">
        <f t="shared" si="5"/>
        <v>3.2812053788690676E-2</v>
      </c>
    </row>
    <row r="120" spans="1:11" x14ac:dyDescent="0.25">
      <c r="A120" s="33">
        <v>19963</v>
      </c>
      <c r="B120" s="34">
        <v>2.18E-2</v>
      </c>
      <c r="C120" s="35">
        <v>4.1000000000000003E-3</v>
      </c>
      <c r="D120" s="36">
        <v>2.5899999999999999E-2</v>
      </c>
      <c r="I120" s="34">
        <f t="shared" si="3"/>
        <v>2.18E-2</v>
      </c>
      <c r="J120" s="35">
        <f t="shared" si="4"/>
        <v>4.7685009629655826E-4</v>
      </c>
      <c r="K120" s="36">
        <f t="shared" si="5"/>
        <v>2.2287245428395996E-2</v>
      </c>
    </row>
    <row r="121" spans="1:11" x14ac:dyDescent="0.25">
      <c r="A121" s="33">
        <v>19962</v>
      </c>
      <c r="B121" s="34">
        <v>2.2100000000000002E-2</v>
      </c>
      <c r="C121" s="35">
        <v>6.4999999999999997E-3</v>
      </c>
      <c r="D121" s="36">
        <v>2.86E-2</v>
      </c>
      <c r="I121" s="34">
        <f t="shared" si="3"/>
        <v>2.2100000000000002E-2</v>
      </c>
      <c r="J121" s="35">
        <f t="shared" si="4"/>
        <v>8.3115749518517211E-3</v>
      </c>
      <c r="K121" s="36">
        <f t="shared" si="5"/>
        <v>3.0595260758287557E-2</v>
      </c>
    </row>
    <row r="122" spans="1:11" x14ac:dyDescent="0.25">
      <c r="A122" s="33">
        <v>19961</v>
      </c>
      <c r="B122" s="34">
        <v>2.1700000000000001E-2</v>
      </c>
      <c r="C122" s="35">
        <v>5.3E-3</v>
      </c>
      <c r="D122" s="36">
        <v>2.7E-2</v>
      </c>
      <c r="I122" s="34">
        <f t="shared" si="3"/>
        <v>2.1700000000000001E-2</v>
      </c>
      <c r="J122" s="35">
        <f t="shared" si="4"/>
        <v>-4.5126976558634881E-3</v>
      </c>
      <c r="K122" s="36">
        <f t="shared" si="5"/>
        <v>1.7089376805004219E-2</v>
      </c>
    </row>
    <row r="123" spans="1:11" x14ac:dyDescent="0.25">
      <c r="A123" s="33">
        <v>19954</v>
      </c>
      <c r="B123" s="34">
        <v>2.24E-2</v>
      </c>
      <c r="C123" s="35">
        <v>1.18E-2</v>
      </c>
      <c r="D123" s="36">
        <v>3.4200000000000001E-2</v>
      </c>
      <c r="I123" s="34">
        <f t="shared" si="3"/>
        <v>2.24E-2</v>
      </c>
      <c r="J123" s="35">
        <f t="shared" si="4"/>
        <v>2.4179095504320094E-2</v>
      </c>
      <c r="K123" s="36">
        <f t="shared" si="5"/>
        <v>4.7120707243616833E-2</v>
      </c>
    </row>
    <row r="124" spans="1:11" x14ac:dyDescent="0.25">
      <c r="A124" s="33">
        <v>19953</v>
      </c>
      <c r="B124" s="34">
        <v>2.2700000000000001E-2</v>
      </c>
      <c r="C124" s="35">
        <v>3.5999999999999999E-3</v>
      </c>
      <c r="D124" s="36">
        <v>2.63E-2</v>
      </c>
      <c r="I124" s="34">
        <f t="shared" si="3"/>
        <v>2.2700000000000001E-2</v>
      </c>
      <c r="J124" s="35">
        <f t="shared" si="4"/>
        <v>2.5432479447531631E-3</v>
      </c>
      <c r="K124" s="36">
        <f t="shared" si="5"/>
        <v>2.5300979673098967E-2</v>
      </c>
    </row>
    <row r="125" spans="1:11" x14ac:dyDescent="0.25">
      <c r="A125" s="33">
        <v>19952</v>
      </c>
      <c r="B125" s="34">
        <v>2.23E-2</v>
      </c>
      <c r="C125" s="35">
        <v>4.3E-3</v>
      </c>
      <c r="D125" s="36">
        <v>2.6599999999999999E-2</v>
      </c>
      <c r="I125" s="34">
        <f t="shared" si="3"/>
        <v>2.23E-2</v>
      </c>
      <c r="J125" s="35">
        <f t="shared" si="4"/>
        <v>7.3192915864195348E-3</v>
      </c>
      <c r="K125" s="36">
        <f t="shared" si="5"/>
        <v>2.9782511788796651E-2</v>
      </c>
    </row>
    <row r="126" spans="1:11" x14ac:dyDescent="0.25">
      <c r="A126" s="33">
        <v>19951</v>
      </c>
      <c r="B126" s="34">
        <v>2.2499999999999999E-2</v>
      </c>
      <c r="C126" s="35">
        <v>2.3E-3</v>
      </c>
      <c r="D126" s="36">
        <v>2.4899999999999999E-2</v>
      </c>
      <c r="I126" s="34">
        <f t="shared" si="3"/>
        <v>2.2499999999999999E-2</v>
      </c>
      <c r="J126" s="35">
        <f t="shared" si="4"/>
        <v>-2.2005297270677258E-2</v>
      </c>
      <c r="K126" s="36">
        <f t="shared" si="5"/>
        <v>-4.164592675159895E-7</v>
      </c>
    </row>
    <row r="127" spans="1:11" x14ac:dyDescent="0.25">
      <c r="A127" s="33">
        <v>19944</v>
      </c>
      <c r="B127" s="34">
        <v>2.1700000000000001E-2</v>
      </c>
      <c r="C127" s="35">
        <v>1.84E-2</v>
      </c>
      <c r="D127" s="36">
        <v>4.0099999999999997E-2</v>
      </c>
      <c r="I127" s="34">
        <f t="shared" si="3"/>
        <v>2.1700000000000001E-2</v>
      </c>
      <c r="J127" s="35">
        <f t="shared" si="4"/>
        <v>4.2101438953393348E-2</v>
      </c>
      <c r="K127" s="36">
        <f t="shared" si="5"/>
        <v>6.4715040178682015E-2</v>
      </c>
    </row>
    <row r="128" spans="1:11" x14ac:dyDescent="0.25">
      <c r="A128" s="33">
        <v>19943</v>
      </c>
      <c r="B128" s="34">
        <v>2.2100000000000002E-2</v>
      </c>
      <c r="C128" s="35">
        <v>2.7000000000000001E-3</v>
      </c>
      <c r="D128" s="36">
        <v>2.4799999999999999E-2</v>
      </c>
      <c r="I128" s="34">
        <f t="shared" si="3"/>
        <v>2.2100000000000002E-2</v>
      </c>
      <c r="J128" s="35">
        <f t="shared" si="4"/>
        <v>2.8456673086437275E-4</v>
      </c>
      <c r="K128" s="36">
        <f t="shared" si="5"/>
        <v>2.2390855655616493E-2</v>
      </c>
    </row>
    <row r="129" spans="1:11" x14ac:dyDescent="0.25">
      <c r="A129" s="33">
        <v>19942</v>
      </c>
      <c r="B129" s="34">
        <v>2.1899999999999999E-2</v>
      </c>
      <c r="C129" s="35">
        <v>4.3E-3</v>
      </c>
      <c r="D129" s="36">
        <v>2.63E-2</v>
      </c>
      <c r="I129" s="34">
        <f t="shared" si="3"/>
        <v>2.1899999999999999E-2</v>
      </c>
      <c r="J129" s="35">
        <f t="shared" si="4"/>
        <v>7.0173624277775808E-3</v>
      </c>
      <c r="K129" s="36">
        <f t="shared" si="5"/>
        <v>2.907104266494609E-2</v>
      </c>
    </row>
    <row r="130" spans="1:11" x14ac:dyDescent="0.25">
      <c r="A130" s="33">
        <v>19941</v>
      </c>
      <c r="B130" s="34">
        <v>2.2100000000000002E-2</v>
      </c>
      <c r="C130" s="35">
        <v>2.5000000000000001E-3</v>
      </c>
      <c r="D130" s="36">
        <v>2.4500000000000001E-2</v>
      </c>
      <c r="I130" s="34">
        <f t="shared" si="3"/>
        <v>2.2100000000000002E-2</v>
      </c>
      <c r="J130" s="35">
        <f t="shared" si="4"/>
        <v>-1.606864325648014E-2</v>
      </c>
      <c r="K130" s="36">
        <f t="shared" si="5"/>
        <v>5.6762397275516019E-3</v>
      </c>
    </row>
    <row r="131" spans="1:11" x14ac:dyDescent="0.25">
      <c r="A131" s="33">
        <v>19934</v>
      </c>
      <c r="B131" s="34">
        <v>2.24E-2</v>
      </c>
      <c r="C131" s="35">
        <v>1.4800000000000001E-2</v>
      </c>
      <c r="D131" s="36">
        <v>3.7199999999999997E-2</v>
      </c>
      <c r="I131" s="34">
        <f t="shared" si="3"/>
        <v>2.24E-2</v>
      </c>
      <c r="J131" s="35">
        <f t="shared" si="4"/>
        <v>3.8652403532714333E-2</v>
      </c>
      <c r="K131" s="36">
        <f t="shared" si="5"/>
        <v>6.1918217371847106E-2</v>
      </c>
    </row>
    <row r="132" spans="1:11" x14ac:dyDescent="0.25">
      <c r="A132" s="33">
        <v>19933</v>
      </c>
      <c r="B132" s="34">
        <v>2.1100000000000001E-2</v>
      </c>
      <c r="C132" s="35">
        <v>-1E-3</v>
      </c>
      <c r="D132" s="36">
        <v>2.01E-2</v>
      </c>
      <c r="I132" s="34">
        <f t="shared" si="3"/>
        <v>2.1100000000000001E-2</v>
      </c>
      <c r="J132" s="35">
        <f t="shared" si="4"/>
        <v>6.3972643867278604E-3</v>
      </c>
      <c r="K132" s="36">
        <f t="shared" si="5"/>
        <v>2.763224666528763E-2</v>
      </c>
    </row>
    <row r="133" spans="1:11" x14ac:dyDescent="0.25">
      <c r="A133" s="33">
        <v>19932</v>
      </c>
      <c r="B133" s="34">
        <v>2.1399999999999999E-2</v>
      </c>
      <c r="C133" s="35">
        <v>-5.8999999999999999E-3</v>
      </c>
      <c r="D133" s="36">
        <v>1.55E-2</v>
      </c>
      <c r="I133" s="34">
        <f t="shared" si="3"/>
        <v>2.1399999999999999E-2</v>
      </c>
      <c r="J133" s="35">
        <f t="shared" si="4"/>
        <v>-9.1816888240776678E-4</v>
      </c>
      <c r="K133" s="36">
        <f t="shared" si="5"/>
        <v>2.0462182303508714E-2</v>
      </c>
    </row>
    <row r="134" spans="1:11" x14ac:dyDescent="0.25">
      <c r="A134" s="33">
        <v>19931</v>
      </c>
      <c r="B134" s="34">
        <v>2.12E-2</v>
      </c>
      <c r="C134" s="35">
        <v>-9.1999999999999998E-3</v>
      </c>
      <c r="D134" s="36">
        <v>1.21E-2</v>
      </c>
      <c r="I134" s="34">
        <f t="shared" si="3"/>
        <v>2.12E-2</v>
      </c>
      <c r="J134" s="35">
        <f t="shared" si="4"/>
        <v>-1.5008064546301846E-3</v>
      </c>
      <c r="K134" s="36">
        <f t="shared" si="5"/>
        <v>1.9667376448531781E-2</v>
      </c>
    </row>
    <row r="135" spans="1:11" x14ac:dyDescent="0.25">
      <c r="A135" s="33">
        <v>19924</v>
      </c>
      <c r="B135" s="34">
        <v>0.02</v>
      </c>
      <c r="C135" s="35">
        <v>-1.43E-2</v>
      </c>
      <c r="D135" s="36">
        <v>5.7999999999999996E-3</v>
      </c>
      <c r="I135" s="34">
        <f t="shared" ref="I135:I194" si="6">+B135</f>
        <v>0.02</v>
      </c>
      <c r="J135" s="35">
        <f t="shared" ref="J135:J194" si="7">(C135-($C$2*C136))/(1-$C$2)</f>
        <v>-9.3181688824077648E-3</v>
      </c>
      <c r="K135" s="36">
        <f t="shared" ref="K135:K194" si="8">(1+I135)*(1+J135)-1</f>
        <v>1.0495467739944031E-2</v>
      </c>
    </row>
    <row r="136" spans="1:11" x14ac:dyDescent="0.25">
      <c r="A136" s="33">
        <v>19923</v>
      </c>
      <c r="B136" s="34">
        <v>2.0199999999999999E-2</v>
      </c>
      <c r="C136" s="35">
        <v>-1.7600000000000001E-2</v>
      </c>
      <c r="D136" s="36">
        <v>2.7000000000000001E-3</v>
      </c>
      <c r="I136" s="34">
        <f t="shared" si="6"/>
        <v>2.0199999999999999E-2</v>
      </c>
      <c r="J136" s="35">
        <f t="shared" si="7"/>
        <v>-1.3222027199691675E-2</v>
      </c>
      <c r="K136" s="36">
        <f t="shared" si="8"/>
        <v>6.7108878508745917E-3</v>
      </c>
    </row>
    <row r="137" spans="1:11" x14ac:dyDescent="0.25">
      <c r="A137" s="33">
        <v>19922</v>
      </c>
      <c r="B137" s="34">
        <v>2.1000000000000001E-2</v>
      </c>
      <c r="C137" s="35">
        <v>-2.0500000000000001E-2</v>
      </c>
      <c r="D137" s="36">
        <v>5.0000000000000001E-4</v>
      </c>
      <c r="I137" s="34">
        <f t="shared" si="6"/>
        <v>2.1000000000000001E-2</v>
      </c>
      <c r="J137" s="35">
        <f t="shared" si="7"/>
        <v>-3.5596457932097675E-2</v>
      </c>
      <c r="K137" s="36">
        <f t="shared" si="8"/>
        <v>-1.5343983548671836E-2</v>
      </c>
    </row>
    <row r="138" spans="1:11" x14ac:dyDescent="0.25">
      <c r="A138" s="33">
        <v>19921</v>
      </c>
      <c r="B138" s="34">
        <v>1.9E-2</v>
      </c>
      <c r="C138" s="35">
        <v>-1.0500000000000001E-2</v>
      </c>
      <c r="D138" s="36">
        <v>8.5000000000000006E-3</v>
      </c>
      <c r="I138" s="34">
        <f t="shared" si="6"/>
        <v>1.9E-2</v>
      </c>
      <c r="J138" s="35">
        <f t="shared" si="7"/>
        <v>4.3545319396909671E-2</v>
      </c>
      <c r="K138" s="36">
        <f t="shared" si="8"/>
        <v>6.3372680465450859E-2</v>
      </c>
    </row>
    <row r="139" spans="1:11" x14ac:dyDescent="0.25">
      <c r="A139" s="33">
        <v>19914</v>
      </c>
      <c r="B139" s="34">
        <v>1.8100000000000002E-2</v>
      </c>
      <c r="C139" s="35">
        <v>-4.6300000000000001E-2</v>
      </c>
      <c r="D139" s="36">
        <v>-2.8199999999999999E-2</v>
      </c>
      <c r="I139" s="34">
        <f t="shared" si="6"/>
        <v>1.8100000000000002E-2</v>
      </c>
      <c r="J139" s="35">
        <f t="shared" si="7"/>
        <v>-9.5967346596601347E-2</v>
      </c>
      <c r="K139" s="36">
        <f t="shared" si="8"/>
        <v>-7.9604355569999785E-2</v>
      </c>
    </row>
    <row r="140" spans="1:11" x14ac:dyDescent="0.25">
      <c r="A140" s="33">
        <v>19913</v>
      </c>
      <c r="B140" s="34">
        <v>1.7600000000000001E-2</v>
      </c>
      <c r="C140" s="35">
        <v>-1.34E-2</v>
      </c>
      <c r="D140" s="36">
        <v>4.3E-3</v>
      </c>
      <c r="I140" s="34">
        <f t="shared" si="6"/>
        <v>1.7600000000000001E-2</v>
      </c>
      <c r="J140" s="35">
        <f t="shared" si="7"/>
        <v>-2.4722343449073259E-2</v>
      </c>
      <c r="K140" s="36">
        <f t="shared" si="8"/>
        <v>-7.5574566937769427E-3</v>
      </c>
    </row>
    <row r="141" spans="1:11" x14ac:dyDescent="0.25">
      <c r="A141" s="33">
        <v>19912</v>
      </c>
      <c r="B141" s="34">
        <v>1.72E-2</v>
      </c>
      <c r="C141" s="35">
        <v>-5.8999999999999999E-3</v>
      </c>
      <c r="D141" s="36">
        <v>1.1299999999999999E-2</v>
      </c>
      <c r="I141" s="34">
        <f t="shared" si="6"/>
        <v>1.72E-2</v>
      </c>
      <c r="J141" s="35">
        <f t="shared" si="7"/>
        <v>1.130996204259135E-2</v>
      </c>
      <c r="K141" s="36">
        <f t="shared" si="8"/>
        <v>2.8704493389724028E-2</v>
      </c>
    </row>
    <row r="142" spans="1:11" x14ac:dyDescent="0.25">
      <c r="A142" s="33">
        <v>19911</v>
      </c>
      <c r="B142" s="34">
        <v>1.6799999999999999E-2</v>
      </c>
      <c r="C142" s="35">
        <v>-1.7299999999999999E-2</v>
      </c>
      <c r="D142" s="36">
        <v>-5.0000000000000001E-4</v>
      </c>
      <c r="I142" s="34">
        <f t="shared" si="6"/>
        <v>1.6799999999999999E-2</v>
      </c>
      <c r="J142" s="35">
        <f t="shared" si="7"/>
        <v>-1.7903858317283909E-2</v>
      </c>
      <c r="K142" s="36">
        <f t="shared" si="8"/>
        <v>-1.404643137014383E-3</v>
      </c>
    </row>
    <row r="143" spans="1:11" x14ac:dyDescent="0.25">
      <c r="A143" s="33">
        <v>19904</v>
      </c>
      <c r="B143" s="34">
        <v>1.8700000000000001E-2</v>
      </c>
      <c r="C143" s="35">
        <v>-1.6899999999999998E-2</v>
      </c>
      <c r="D143" s="36">
        <v>1.8E-3</v>
      </c>
      <c r="I143" s="34">
        <f t="shared" si="6"/>
        <v>1.8700000000000001E-2</v>
      </c>
      <c r="J143" s="35">
        <f t="shared" si="7"/>
        <v>-4.014854521543041E-2</v>
      </c>
      <c r="K143" s="36">
        <f t="shared" si="8"/>
        <v>-2.219932301095906E-2</v>
      </c>
    </row>
    <row r="144" spans="1:11" x14ac:dyDescent="0.25">
      <c r="A144" s="33">
        <v>19903</v>
      </c>
      <c r="B144" s="34">
        <v>1.67E-2</v>
      </c>
      <c r="C144" s="35">
        <v>-1.5E-3</v>
      </c>
      <c r="D144" s="36">
        <v>1.52E-2</v>
      </c>
      <c r="I144" s="34">
        <f t="shared" si="6"/>
        <v>1.67E-2</v>
      </c>
      <c r="J144" s="35">
        <f t="shared" si="7"/>
        <v>-2.7077166345678143E-3</v>
      </c>
      <c r="K144" s="36">
        <f t="shared" si="8"/>
        <v>1.3947064497634942E-2</v>
      </c>
    </row>
    <row r="145" spans="1:11" x14ac:dyDescent="0.25">
      <c r="A145" s="33">
        <v>19902</v>
      </c>
      <c r="B145" s="34">
        <v>1.7399999999999999E-2</v>
      </c>
      <c r="C145" s="35">
        <v>-6.9999999999999999E-4</v>
      </c>
      <c r="D145" s="36">
        <v>1.6799999999999999E-2</v>
      </c>
      <c r="I145" s="34">
        <f t="shared" si="6"/>
        <v>1.7399999999999999E-2</v>
      </c>
      <c r="J145" s="35">
        <f t="shared" si="7"/>
        <v>-1.0361733076542512E-2</v>
      </c>
      <c r="K145" s="36">
        <f t="shared" si="8"/>
        <v>6.8579727679256575E-3</v>
      </c>
    </row>
    <row r="146" spans="1:11" x14ac:dyDescent="0.25">
      <c r="A146" s="33">
        <v>19901</v>
      </c>
      <c r="B146" s="34">
        <v>1.7100000000000001E-2</v>
      </c>
      <c r="C146" s="35">
        <v>5.7000000000000002E-3</v>
      </c>
      <c r="D146" s="36">
        <v>2.2800000000000001E-2</v>
      </c>
      <c r="I146" s="34">
        <f t="shared" si="6"/>
        <v>1.7100000000000001E-2</v>
      </c>
      <c r="J146" s="35">
        <f t="shared" si="7"/>
        <v>-1.5462998074068854E-3</v>
      </c>
      <c r="K146" s="36">
        <f t="shared" si="8"/>
        <v>1.5527258465886318E-2</v>
      </c>
    </row>
    <row r="147" spans="1:11" x14ac:dyDescent="0.25">
      <c r="A147" s="33">
        <v>19894</v>
      </c>
      <c r="B147" s="34">
        <v>1.78E-2</v>
      </c>
      <c r="C147" s="35">
        <v>1.0500000000000001E-2</v>
      </c>
      <c r="D147" s="36">
        <v>2.8299999999999999E-2</v>
      </c>
      <c r="I147" s="34">
        <f t="shared" si="6"/>
        <v>1.78E-2</v>
      </c>
      <c r="J147" s="35">
        <f t="shared" si="7"/>
        <v>1.0650964579320979E-2</v>
      </c>
      <c r="K147" s="36">
        <f t="shared" si="8"/>
        <v>2.8640551748832843E-2</v>
      </c>
    </row>
    <row r="148" spans="1:11" x14ac:dyDescent="0.25">
      <c r="A148" s="33">
        <v>19893</v>
      </c>
      <c r="B148" s="34">
        <v>1.7299999999999999E-2</v>
      </c>
      <c r="C148" s="35">
        <v>1.04E-2</v>
      </c>
      <c r="D148" s="36">
        <v>2.7699999999999999E-2</v>
      </c>
      <c r="I148" s="34">
        <f t="shared" si="6"/>
        <v>1.7299999999999999E-2</v>
      </c>
      <c r="J148" s="35">
        <f t="shared" si="7"/>
        <v>3.7120730539812886E-2</v>
      </c>
      <c r="K148" s="36">
        <f t="shared" si="8"/>
        <v>5.5062919178151759E-2</v>
      </c>
    </row>
    <row r="149" spans="1:11" x14ac:dyDescent="0.25">
      <c r="A149" s="33">
        <v>19892</v>
      </c>
      <c r="B149" s="34">
        <v>1.7000000000000001E-2</v>
      </c>
      <c r="C149" s="35">
        <v>-7.3000000000000001E-3</v>
      </c>
      <c r="D149" s="36">
        <v>9.7000000000000003E-3</v>
      </c>
      <c r="I149" s="34">
        <f t="shared" si="6"/>
        <v>1.7000000000000001E-2</v>
      </c>
      <c r="J149" s="35">
        <f t="shared" si="7"/>
        <v>-2.2094528773455722E-2</v>
      </c>
      <c r="K149" s="36">
        <f t="shared" si="8"/>
        <v>-5.4701357626045777E-3</v>
      </c>
    </row>
    <row r="150" spans="1:11" x14ac:dyDescent="0.25">
      <c r="A150" s="33">
        <v>19891</v>
      </c>
      <c r="B150" s="34">
        <v>1.77E-2</v>
      </c>
      <c r="C150" s="35">
        <v>2.5000000000000001E-3</v>
      </c>
      <c r="D150" s="36">
        <v>2.0199999999999999E-2</v>
      </c>
      <c r="I150" s="34">
        <f t="shared" si="6"/>
        <v>1.77E-2</v>
      </c>
      <c r="J150" s="35">
        <f t="shared" si="7"/>
        <v>2.9528937379629298E-3</v>
      </c>
      <c r="K150" s="36">
        <f t="shared" si="8"/>
        <v>2.0705159957125074E-2</v>
      </c>
    </row>
    <row r="151" spans="1:11" x14ac:dyDescent="0.25">
      <c r="A151" s="33">
        <v>19884</v>
      </c>
      <c r="B151" s="34">
        <v>1.89E-2</v>
      </c>
      <c r="C151" s="35">
        <v>2.2000000000000001E-3</v>
      </c>
      <c r="D151" s="36">
        <v>2.1000000000000001E-2</v>
      </c>
      <c r="I151" s="34">
        <f t="shared" si="6"/>
        <v>1.89E-2</v>
      </c>
      <c r="J151" s="35">
        <f t="shared" si="7"/>
        <v>-2.406783680184995E-2</v>
      </c>
      <c r="K151" s="36">
        <f t="shared" si="8"/>
        <v>-5.6227189174050674E-3</v>
      </c>
    </row>
    <row r="152" spans="1:11" x14ac:dyDescent="0.25">
      <c r="A152" s="33">
        <v>19883</v>
      </c>
      <c r="B152" s="34">
        <v>1.8800000000000001E-2</v>
      </c>
      <c r="C152" s="35">
        <v>1.9599999999999999E-2</v>
      </c>
      <c r="D152" s="36">
        <v>3.8399999999999997E-2</v>
      </c>
      <c r="I152" s="34">
        <f t="shared" si="6"/>
        <v>1.8800000000000001E-2</v>
      </c>
      <c r="J152" s="35">
        <f t="shared" si="7"/>
        <v>4.6471695119133863E-2</v>
      </c>
      <c r="K152" s="36">
        <f t="shared" si="8"/>
        <v>6.6145362987373613E-2</v>
      </c>
    </row>
    <row r="153" spans="1:11" x14ac:dyDescent="0.25">
      <c r="A153" s="33">
        <v>19882</v>
      </c>
      <c r="B153" s="34">
        <v>1.9400000000000001E-2</v>
      </c>
      <c r="C153" s="35">
        <v>1.8E-3</v>
      </c>
      <c r="D153" s="36">
        <v>2.1299999999999999E-2</v>
      </c>
      <c r="I153" s="34">
        <f t="shared" si="6"/>
        <v>1.9400000000000001E-2</v>
      </c>
      <c r="J153" s="35">
        <f t="shared" si="7"/>
        <v>3.6115749518517209E-3</v>
      </c>
      <c r="K153" s="36">
        <f t="shared" si="8"/>
        <v>2.3081639505917684E-2</v>
      </c>
    </row>
    <row r="154" spans="1:11" x14ac:dyDescent="0.25">
      <c r="A154" s="33">
        <v>19881</v>
      </c>
      <c r="B154" s="34">
        <v>1.83E-2</v>
      </c>
      <c r="C154" s="35">
        <v>5.9999999999999995E-4</v>
      </c>
      <c r="D154" s="36">
        <v>1.9E-2</v>
      </c>
      <c r="I154" s="34">
        <f t="shared" si="6"/>
        <v>1.83E-2</v>
      </c>
      <c r="J154" s="35">
        <f t="shared" si="7"/>
        <v>-7.8540164419746983E-3</v>
      </c>
      <c r="K154" s="36">
        <f t="shared" si="8"/>
        <v>1.0302255057137222E-2</v>
      </c>
    </row>
    <row r="155" spans="1:11" x14ac:dyDescent="0.25">
      <c r="A155" s="33">
        <v>19874</v>
      </c>
      <c r="B155" s="34">
        <v>1.8800000000000001E-2</v>
      </c>
      <c r="C155" s="35">
        <v>6.1999999999999998E-3</v>
      </c>
      <c r="D155" s="36">
        <v>2.5000000000000001E-2</v>
      </c>
      <c r="I155" s="34">
        <f t="shared" si="6"/>
        <v>1.8800000000000001E-2</v>
      </c>
      <c r="J155" s="35">
        <f t="shared" si="7"/>
        <v>1.1181831117592233E-2</v>
      </c>
      <c r="K155" s="36">
        <f t="shared" si="8"/>
        <v>3.0192049542602906E-2</v>
      </c>
    </row>
    <row r="156" spans="1:11" x14ac:dyDescent="0.25">
      <c r="A156" s="33">
        <v>19873</v>
      </c>
      <c r="B156" s="34">
        <v>1.9900000000000001E-2</v>
      </c>
      <c r="C156" s="35">
        <v>2.8999999999999998E-3</v>
      </c>
      <c r="D156" s="36">
        <v>2.2800000000000001E-2</v>
      </c>
      <c r="I156" s="34">
        <f t="shared" si="6"/>
        <v>1.9900000000000001E-2</v>
      </c>
      <c r="J156" s="35">
        <f t="shared" si="7"/>
        <v>2.6903368112035305E-2</v>
      </c>
      <c r="K156" s="36">
        <f t="shared" si="8"/>
        <v>4.7338745137464722E-2</v>
      </c>
    </row>
    <row r="157" spans="1:11" x14ac:dyDescent="0.25">
      <c r="A157" s="33">
        <v>19872</v>
      </c>
      <c r="B157" s="34">
        <v>1.9099999999999999E-2</v>
      </c>
      <c r="C157" s="35">
        <v>-1.2999999999999999E-2</v>
      </c>
      <c r="D157" s="36">
        <v>6.1000000000000004E-3</v>
      </c>
      <c r="I157" s="34">
        <f t="shared" si="6"/>
        <v>1.9099999999999999E-2</v>
      </c>
      <c r="J157" s="35">
        <f t="shared" si="7"/>
        <v>-2.6133918400924976E-2</v>
      </c>
      <c r="K157" s="36">
        <f t="shared" si="8"/>
        <v>-7.5330762423827524E-3</v>
      </c>
    </row>
    <row r="158" spans="1:11" x14ac:dyDescent="0.25">
      <c r="A158" s="33">
        <v>19871</v>
      </c>
      <c r="B158" s="34">
        <v>1.8200000000000001E-2</v>
      </c>
      <c r="C158" s="35">
        <v>-4.3E-3</v>
      </c>
      <c r="D158" s="36">
        <v>1.3899999999999999E-2</v>
      </c>
      <c r="I158" s="34">
        <f t="shared" si="6"/>
        <v>1.8200000000000001E-2</v>
      </c>
      <c r="J158" s="35">
        <f t="shared" si="7"/>
        <v>-3.0718801381170932E-2</v>
      </c>
      <c r="K158" s="36">
        <f t="shared" si="8"/>
        <v>-1.3077883566308235E-2</v>
      </c>
    </row>
    <row r="159" spans="1:11" x14ac:dyDescent="0.25">
      <c r="A159" s="33">
        <v>19864</v>
      </c>
      <c r="B159" s="34">
        <v>1.5699999999999999E-2</v>
      </c>
      <c r="C159" s="35">
        <v>1.32E-2</v>
      </c>
      <c r="D159" s="36">
        <v>2.8899999999999999E-2</v>
      </c>
      <c r="I159" s="34">
        <f t="shared" si="6"/>
        <v>1.5699999999999999E-2</v>
      </c>
      <c r="J159" s="35">
        <f t="shared" si="7"/>
        <v>5.2601755202774929E-2</v>
      </c>
      <c r="K159" s="36">
        <f t="shared" si="8"/>
        <v>6.9127602759458506E-2</v>
      </c>
    </row>
    <row r="160" spans="1:11" x14ac:dyDescent="0.25">
      <c r="A160" s="33">
        <v>19863</v>
      </c>
      <c r="B160" s="34">
        <v>2.29E-2</v>
      </c>
      <c r="C160" s="35">
        <v>-1.29E-2</v>
      </c>
      <c r="D160" s="36">
        <v>0.01</v>
      </c>
      <c r="I160" s="34">
        <f t="shared" si="6"/>
        <v>2.29E-2</v>
      </c>
      <c r="J160" s="35">
        <f t="shared" si="7"/>
        <v>-2.2108839338579586E-2</v>
      </c>
      <c r="K160" s="36">
        <f t="shared" si="8"/>
        <v>2.8486824056694893E-4</v>
      </c>
    </row>
    <row r="161" spans="1:11" x14ac:dyDescent="0.25">
      <c r="A161" s="33">
        <v>19862</v>
      </c>
      <c r="B161" s="34">
        <v>1.8599999999999998E-2</v>
      </c>
      <c r="C161" s="35">
        <v>-6.7999999999999996E-3</v>
      </c>
      <c r="D161" s="36">
        <v>1.18E-2</v>
      </c>
      <c r="I161" s="34">
        <f t="shared" si="6"/>
        <v>1.8599999999999998E-2</v>
      </c>
      <c r="J161" s="35">
        <f t="shared" si="7"/>
        <v>-2.0386812138887909E-2</v>
      </c>
      <c r="K161" s="36">
        <f t="shared" si="8"/>
        <v>-2.1660068446712755E-3</v>
      </c>
    </row>
    <row r="162" spans="1:11" x14ac:dyDescent="0.25">
      <c r="A162" s="33">
        <v>19861</v>
      </c>
      <c r="B162" s="34">
        <v>1.6400000000000001E-2</v>
      </c>
      <c r="C162" s="35">
        <v>2.2000000000000001E-3</v>
      </c>
      <c r="D162" s="36">
        <v>1.8599999999999998E-2</v>
      </c>
      <c r="I162" s="34">
        <f t="shared" si="6"/>
        <v>1.6400000000000001E-2</v>
      </c>
      <c r="J162" s="35">
        <f t="shared" si="7"/>
        <v>-2.3463978484566043E-2</v>
      </c>
      <c r="K162" s="36">
        <f t="shared" si="8"/>
        <v>-7.4487877317129803E-3</v>
      </c>
    </row>
    <row r="163" spans="1:11" x14ac:dyDescent="0.25">
      <c r="A163" s="33">
        <v>19854</v>
      </c>
      <c r="B163" s="34">
        <v>2.07E-2</v>
      </c>
      <c r="C163" s="35">
        <v>1.9199999999999998E-2</v>
      </c>
      <c r="D163" s="36">
        <v>3.9899999999999998E-2</v>
      </c>
      <c r="I163" s="34">
        <f t="shared" si="6"/>
        <v>2.07E-2</v>
      </c>
      <c r="J163" s="35">
        <f t="shared" si="7"/>
        <v>2.5993406069443947E-2</v>
      </c>
      <c r="K163" s="36">
        <f t="shared" si="8"/>
        <v>4.7231469575081508E-2</v>
      </c>
    </row>
    <row r="164" spans="1:11" x14ac:dyDescent="0.25">
      <c r="A164" s="33">
        <v>19853</v>
      </c>
      <c r="B164" s="34">
        <v>2.0899999999999998E-2</v>
      </c>
      <c r="C164" s="35">
        <v>1.47E-2</v>
      </c>
      <c r="D164" s="36">
        <v>3.56E-2</v>
      </c>
      <c r="I164" s="34">
        <f t="shared" si="6"/>
        <v>2.0899999999999998E-2</v>
      </c>
      <c r="J164" s="35">
        <f t="shared" si="7"/>
        <v>3.4174430732406003E-2</v>
      </c>
      <c r="K164" s="36">
        <f t="shared" si="8"/>
        <v>5.5788676334713072E-2</v>
      </c>
    </row>
    <row r="165" spans="1:11" x14ac:dyDescent="0.25">
      <c r="A165" s="33">
        <v>19852</v>
      </c>
      <c r="B165" s="34">
        <v>1.7399999999999999E-2</v>
      </c>
      <c r="C165" s="35">
        <v>1.8E-3</v>
      </c>
      <c r="D165" s="36">
        <v>1.9300000000000001E-2</v>
      </c>
      <c r="I165" s="34">
        <f t="shared" si="6"/>
        <v>1.7399999999999999E-2</v>
      </c>
      <c r="J165" s="35">
        <f t="shared" si="7"/>
        <v>5.876043641666372E-3</v>
      </c>
      <c r="K165" s="36">
        <f t="shared" si="8"/>
        <v>2.3378286801031267E-2</v>
      </c>
    </row>
    <row r="166" spans="1:11" x14ac:dyDescent="0.25">
      <c r="A166" s="33">
        <v>19851</v>
      </c>
      <c r="B166" s="34">
        <v>1.7500000000000002E-2</v>
      </c>
      <c r="C166" s="35">
        <v>-8.9999999999999998E-4</v>
      </c>
      <c r="D166" s="36">
        <v>1.66E-2</v>
      </c>
      <c r="I166" s="34">
        <f t="shared" si="6"/>
        <v>1.7500000000000002E-2</v>
      </c>
      <c r="J166" s="35">
        <f t="shared" si="7"/>
        <v>-1.2222343449073256E-2</v>
      </c>
      <c r="K166" s="36">
        <f t="shared" si="8"/>
        <v>5.0637655405680881E-3</v>
      </c>
    </row>
    <row r="167" spans="1:11" x14ac:dyDescent="0.25">
      <c r="A167" s="33">
        <v>19844</v>
      </c>
      <c r="B167" s="34">
        <v>1.9E-2</v>
      </c>
      <c r="C167" s="35">
        <v>6.6E-3</v>
      </c>
      <c r="D167" s="36">
        <v>2.5600000000000001E-2</v>
      </c>
      <c r="I167" s="34">
        <f t="shared" si="6"/>
        <v>1.9E-2</v>
      </c>
      <c r="J167" s="35">
        <f t="shared" si="7"/>
        <v>8.2606103725307457E-3</v>
      </c>
      <c r="K167" s="36">
        <f t="shared" si="8"/>
        <v>2.741756196960865E-2</v>
      </c>
    </row>
    <row r="168" spans="1:11" x14ac:dyDescent="0.25">
      <c r="A168" s="33">
        <v>19843</v>
      </c>
      <c r="B168" s="34">
        <v>1.6199999999999999E-2</v>
      </c>
      <c r="C168" s="35">
        <v>5.4999999999999997E-3</v>
      </c>
      <c r="D168" s="36">
        <v>2.1600000000000001E-2</v>
      </c>
      <c r="I168" s="34">
        <f t="shared" si="6"/>
        <v>1.6199999999999999E-2</v>
      </c>
      <c r="J168" s="35">
        <f t="shared" si="7"/>
        <v>-4.3563488279317442E-2</v>
      </c>
      <c r="K168" s="36">
        <f t="shared" si="8"/>
        <v>-2.8069216789442408E-2</v>
      </c>
    </row>
    <row r="169" spans="1:11" x14ac:dyDescent="0.25">
      <c r="A169" s="33">
        <v>19842</v>
      </c>
      <c r="B169" s="34">
        <v>1.7299999999999999E-2</v>
      </c>
      <c r="C169" s="35">
        <v>3.7999999999999999E-2</v>
      </c>
      <c r="D169" s="36">
        <v>5.5300000000000002E-2</v>
      </c>
      <c r="I169" s="34">
        <f t="shared" si="6"/>
        <v>1.7299999999999999E-2</v>
      </c>
      <c r="J169" s="35">
        <f t="shared" si="7"/>
        <v>8.4044196692897907E-2</v>
      </c>
      <c r="K169" s="36">
        <f t="shared" si="8"/>
        <v>0.1027981612956852</v>
      </c>
    </row>
    <row r="170" spans="1:11" x14ac:dyDescent="0.25">
      <c r="A170" s="33">
        <v>19841</v>
      </c>
      <c r="B170" s="34">
        <v>1.55E-2</v>
      </c>
      <c r="C170" s="35">
        <v>7.4999999999999997E-3</v>
      </c>
      <c r="D170" s="36">
        <v>2.3099999999999999E-2</v>
      </c>
      <c r="I170" s="34">
        <f t="shared" si="6"/>
        <v>1.55E-2</v>
      </c>
      <c r="J170" s="35">
        <f t="shared" si="7"/>
        <v>-3.9902877906786691E-2</v>
      </c>
      <c r="K170" s="36">
        <f t="shared" si="8"/>
        <v>-2.5021372514341778E-2</v>
      </c>
    </row>
    <row r="171" spans="1:11" x14ac:dyDescent="0.25">
      <c r="A171" s="33">
        <v>19834</v>
      </c>
      <c r="B171" s="34">
        <v>1.5699999999999999E-2</v>
      </c>
      <c r="C171" s="35">
        <v>3.8899999999999997E-2</v>
      </c>
      <c r="D171" s="36">
        <v>5.4600000000000003E-2</v>
      </c>
      <c r="I171" s="34">
        <f t="shared" si="6"/>
        <v>1.5699999999999999E-2</v>
      </c>
      <c r="J171" s="35">
        <f t="shared" si="7"/>
        <v>3.5125885516975569E-2</v>
      </c>
      <c r="K171" s="36">
        <f t="shared" si="8"/>
        <v>5.1377361919592079E-2</v>
      </c>
    </row>
    <row r="172" spans="1:11" x14ac:dyDescent="0.25">
      <c r="A172" s="33">
        <v>19833</v>
      </c>
      <c r="B172" s="34">
        <v>1.7600000000000001E-2</v>
      </c>
      <c r="C172" s="35">
        <v>4.1399999999999999E-2</v>
      </c>
      <c r="D172" s="36">
        <v>5.8999999999999997E-2</v>
      </c>
      <c r="I172" s="34">
        <f t="shared" si="6"/>
        <v>1.7600000000000001E-2</v>
      </c>
      <c r="J172" s="35">
        <f t="shared" si="7"/>
        <v>7.5216065767898799E-2</v>
      </c>
      <c r="K172" s="36">
        <f t="shared" si="8"/>
        <v>9.4139868525414006E-2</v>
      </c>
    </row>
    <row r="173" spans="1:11" x14ac:dyDescent="0.25">
      <c r="A173" s="33">
        <v>19832</v>
      </c>
      <c r="B173" s="34">
        <v>1.7000000000000001E-2</v>
      </c>
      <c r="C173" s="35">
        <v>1.9E-2</v>
      </c>
      <c r="D173" s="36">
        <v>3.5999999999999997E-2</v>
      </c>
      <c r="I173" s="34">
        <f t="shared" si="6"/>
        <v>1.7000000000000001E-2</v>
      </c>
      <c r="J173" s="35">
        <f t="shared" si="7"/>
        <v>3.3190670456171814E-2</v>
      </c>
      <c r="K173" s="36">
        <f t="shared" si="8"/>
        <v>5.0754911853926554E-2</v>
      </c>
    </row>
    <row r="174" spans="1:11" x14ac:dyDescent="0.25">
      <c r="A174" s="33">
        <v>19831</v>
      </c>
      <c r="B174" s="34">
        <v>1.7600000000000001E-2</v>
      </c>
      <c r="C174" s="35">
        <v>9.5999999999999992E-3</v>
      </c>
      <c r="D174" s="36">
        <v>2.7199999999999998E-2</v>
      </c>
      <c r="I174" s="34">
        <f t="shared" si="6"/>
        <v>1.7600000000000001E-2</v>
      </c>
      <c r="J174" s="35">
        <f t="shared" si="7"/>
        <v>-1.0025395311726977E-2</v>
      </c>
      <c r="K174" s="36">
        <f t="shared" si="8"/>
        <v>7.3981577307866697E-3</v>
      </c>
    </row>
    <row r="175" spans="1:11" x14ac:dyDescent="0.25">
      <c r="A175" s="33">
        <v>19824</v>
      </c>
      <c r="B175" s="34">
        <v>1.7000000000000001E-2</v>
      </c>
      <c r="C175" s="35">
        <v>2.2599999999999999E-2</v>
      </c>
      <c r="D175" s="36">
        <v>3.9600000000000003E-2</v>
      </c>
      <c r="I175" s="34">
        <f t="shared" si="6"/>
        <v>1.7000000000000001E-2</v>
      </c>
      <c r="J175" s="35">
        <f t="shared" si="7"/>
        <v>3.2865591393826415E-2</v>
      </c>
      <c r="K175" s="36">
        <f t="shared" si="8"/>
        <v>5.0424306447521383E-2</v>
      </c>
    </row>
    <row r="176" spans="1:11" x14ac:dyDescent="0.25">
      <c r="A176" s="33">
        <v>19823</v>
      </c>
      <c r="B176" s="34">
        <v>1.8100000000000002E-2</v>
      </c>
      <c r="C176" s="35">
        <v>1.5800000000000002E-2</v>
      </c>
      <c r="D176" s="36">
        <v>3.39E-2</v>
      </c>
      <c r="I176" s="34">
        <f t="shared" si="6"/>
        <v>1.8100000000000002E-2</v>
      </c>
      <c r="J176" s="35">
        <f t="shared" si="7"/>
        <v>3.118975337037957E-3</v>
      </c>
      <c r="K176" s="36">
        <f t="shared" si="8"/>
        <v>2.1275428790638262E-2</v>
      </c>
    </row>
    <row r="177" spans="1:11" x14ac:dyDescent="0.25">
      <c r="A177" s="33">
        <v>19822</v>
      </c>
      <c r="B177" s="34">
        <v>1.8599999999999998E-2</v>
      </c>
      <c r="C177" s="35">
        <v>2.4199999999999999E-2</v>
      </c>
      <c r="D177" s="36">
        <v>4.2900000000000001E-2</v>
      </c>
      <c r="I177" s="34">
        <f t="shared" si="6"/>
        <v>1.8599999999999998E-2</v>
      </c>
      <c r="J177" s="35">
        <f t="shared" si="7"/>
        <v>4.3825395311726981E-2</v>
      </c>
      <c r="K177" s="36">
        <f t="shared" si="8"/>
        <v>6.3240547664525026E-2</v>
      </c>
    </row>
    <row r="178" spans="1:11" x14ac:dyDescent="0.25">
      <c r="A178" s="33">
        <v>19821</v>
      </c>
      <c r="B178" s="34">
        <v>1.9800000000000002E-2</v>
      </c>
      <c r="C178" s="35">
        <v>1.12E-2</v>
      </c>
      <c r="D178" s="36">
        <v>3.1E-2</v>
      </c>
      <c r="I178" s="34">
        <f t="shared" si="6"/>
        <v>1.9800000000000002E-2</v>
      </c>
      <c r="J178" s="35">
        <f t="shared" si="7"/>
        <v>-2.337088866450367E-2</v>
      </c>
      <c r="K178" s="36">
        <f t="shared" si="8"/>
        <v>-4.0336322600608154E-3</v>
      </c>
    </row>
    <row r="179" spans="1:11" x14ac:dyDescent="0.25">
      <c r="A179" s="33">
        <v>19814</v>
      </c>
      <c r="B179" s="34">
        <v>1.8599999999999998E-2</v>
      </c>
      <c r="C179" s="35">
        <v>3.4099999999999998E-2</v>
      </c>
      <c r="D179" s="36">
        <v>5.2699999999999997E-2</v>
      </c>
      <c r="I179" s="34">
        <f t="shared" si="6"/>
        <v>1.8599999999999998E-2</v>
      </c>
      <c r="J179" s="35">
        <f t="shared" si="7"/>
        <v>7.5162365575305673E-2</v>
      </c>
      <c r="K179" s="36">
        <f t="shared" si="8"/>
        <v>9.5160385575006279E-2</v>
      </c>
    </row>
    <row r="180" spans="1:11" x14ac:dyDescent="0.25">
      <c r="A180" s="33">
        <v>19813</v>
      </c>
      <c r="B180" s="34">
        <v>2.07E-2</v>
      </c>
      <c r="C180" s="35">
        <v>6.8999999999999999E-3</v>
      </c>
      <c r="D180" s="36">
        <v>2.76E-2</v>
      </c>
      <c r="I180" s="34">
        <f t="shared" si="6"/>
        <v>2.07E-2</v>
      </c>
      <c r="J180" s="35">
        <f t="shared" si="7"/>
        <v>-6.482289660488396E-4</v>
      </c>
      <c r="K180" s="36">
        <f t="shared" si="8"/>
        <v>2.0038352694353945E-2</v>
      </c>
    </row>
    <row r="181" spans="1:11" x14ac:dyDescent="0.25">
      <c r="A181" s="33">
        <v>19812</v>
      </c>
      <c r="B181" s="34">
        <v>1.7899999999999999E-2</v>
      </c>
      <c r="C181" s="35">
        <v>1.1900000000000001E-2</v>
      </c>
      <c r="D181" s="36">
        <v>2.98E-2</v>
      </c>
      <c r="I181" s="34">
        <f t="shared" si="6"/>
        <v>1.7899999999999999E-2</v>
      </c>
      <c r="J181" s="35">
        <f t="shared" si="7"/>
        <v>2.3826201766357163E-2</v>
      </c>
      <c r="K181" s="36">
        <f t="shared" si="8"/>
        <v>4.215269077797501E-2</v>
      </c>
    </row>
    <row r="182" spans="1:11" x14ac:dyDescent="0.25">
      <c r="A182" s="33">
        <v>19811</v>
      </c>
      <c r="B182" s="34">
        <v>1.7100000000000001E-2</v>
      </c>
      <c r="C182" s="35">
        <v>4.0000000000000001E-3</v>
      </c>
      <c r="D182" s="36">
        <v>2.1100000000000001E-2</v>
      </c>
      <c r="I182" s="34">
        <f t="shared" si="6"/>
        <v>1.7100000000000001E-2</v>
      </c>
      <c r="J182" s="35">
        <f t="shared" si="7"/>
        <v>-2.906124287129391E-2</v>
      </c>
      <c r="K182" s="36">
        <f t="shared" si="8"/>
        <v>-1.2458190124393087E-2</v>
      </c>
    </row>
    <row r="183" spans="1:11" x14ac:dyDescent="0.25">
      <c r="A183" s="33">
        <v>19804</v>
      </c>
      <c r="B183" s="34">
        <v>2.06E-2</v>
      </c>
      <c r="C183" s="35">
        <v>2.5899999999999999E-2</v>
      </c>
      <c r="D183" s="36">
        <v>4.65E-2</v>
      </c>
      <c r="I183" s="34">
        <f t="shared" si="6"/>
        <v>2.06E-2</v>
      </c>
      <c r="J183" s="35">
        <f t="shared" si="7"/>
        <v>-6.1044908160470812E-3</v>
      </c>
      <c r="K183" s="36">
        <f t="shared" si="8"/>
        <v>1.4369756673142442E-2</v>
      </c>
    </row>
    <row r="184" spans="1:11" x14ac:dyDescent="0.25">
      <c r="A184" s="33">
        <v>19803</v>
      </c>
      <c r="B184" s="34">
        <v>2.1000000000000001E-2</v>
      </c>
      <c r="C184" s="35">
        <v>4.7100000000000003E-2</v>
      </c>
      <c r="D184" s="36">
        <v>6.8099999999999994E-2</v>
      </c>
      <c r="I184" s="34">
        <f t="shared" si="6"/>
        <v>2.1000000000000001E-2</v>
      </c>
      <c r="J184" s="35">
        <f t="shared" si="7"/>
        <v>8.7558507258021778E-2</v>
      </c>
      <c r="K184" s="36">
        <f t="shared" si="8"/>
        <v>0.11039723591044015</v>
      </c>
    </row>
    <row r="185" spans="1:11" x14ac:dyDescent="0.25">
      <c r="A185" s="33">
        <v>19802</v>
      </c>
      <c r="B185" s="34">
        <v>2.01E-2</v>
      </c>
      <c r="C185" s="35">
        <v>2.0299999999999999E-2</v>
      </c>
      <c r="D185" s="36">
        <v>4.0300000000000002E-2</v>
      </c>
      <c r="I185" s="34">
        <f t="shared" si="6"/>
        <v>2.01E-2</v>
      </c>
      <c r="J185" s="35">
        <f t="shared" si="7"/>
        <v>5.1700632498763159E-2</v>
      </c>
      <c r="K185" s="36">
        <f t="shared" si="8"/>
        <v>7.2839815211988457E-2</v>
      </c>
    </row>
    <row r="186" spans="1:11" x14ac:dyDescent="0.25">
      <c r="A186" s="33">
        <v>19801</v>
      </c>
      <c r="B186" s="34">
        <v>2.12E-2</v>
      </c>
      <c r="C186" s="35">
        <v>-5.0000000000000001E-4</v>
      </c>
      <c r="D186" s="36">
        <v>2.07E-2</v>
      </c>
      <c r="I186" s="34">
        <f t="shared" si="6"/>
        <v>2.12E-2</v>
      </c>
      <c r="J186" s="35">
        <f t="shared" si="7"/>
        <v>-6.6320556583945867E-2</v>
      </c>
      <c r="K186" s="36">
        <f t="shared" si="8"/>
        <v>-4.6526552383525432E-2</v>
      </c>
    </row>
    <row r="187" spans="1:11" x14ac:dyDescent="0.25">
      <c r="A187" s="33">
        <v>19794</v>
      </c>
      <c r="B187" s="34">
        <v>2.0299999999999999E-2</v>
      </c>
      <c r="C187" s="35">
        <v>4.3099999999999999E-2</v>
      </c>
      <c r="D187" s="36">
        <v>6.3299999999999995E-2</v>
      </c>
      <c r="I187" s="34">
        <f t="shared" si="6"/>
        <v>2.0299999999999999E-2</v>
      </c>
      <c r="J187" s="35">
        <f t="shared" si="7"/>
        <v>-2.3022485742587827E-2</v>
      </c>
      <c r="K187" s="36">
        <f t="shared" si="8"/>
        <v>-3.1898422031623186E-3</v>
      </c>
    </row>
    <row r="188" spans="1:11" x14ac:dyDescent="0.25">
      <c r="A188" s="33">
        <v>19793</v>
      </c>
      <c r="B188" s="34">
        <v>2.0799999999999999E-2</v>
      </c>
      <c r="C188" s="35">
        <v>8.6900000000000005E-2</v>
      </c>
      <c r="D188" s="36">
        <v>0.1077</v>
      </c>
      <c r="I188" s="34">
        <f t="shared" si="6"/>
        <v>2.0799999999999999E-2</v>
      </c>
      <c r="J188" s="35">
        <f t="shared" si="7"/>
        <v>0.14743679630771167</v>
      </c>
      <c r="K188" s="36">
        <f t="shared" si="8"/>
        <v>0.17130348167091203</v>
      </c>
    </row>
    <row r="189" spans="1:11" x14ac:dyDescent="0.25">
      <c r="A189" s="33">
        <v>19792</v>
      </c>
      <c r="B189" s="34">
        <v>2.0199999999999999E-2</v>
      </c>
      <c r="C189" s="35">
        <v>4.6800000000000001E-2</v>
      </c>
      <c r="D189" s="36">
        <v>6.7000000000000004E-2</v>
      </c>
      <c r="I189" s="34">
        <f t="shared" si="6"/>
        <v>2.0199999999999999E-2</v>
      </c>
      <c r="J189" s="35">
        <f t="shared" si="7"/>
        <v>7.4879411753701677E-2</v>
      </c>
      <c r="K189" s="36">
        <f t="shared" si="8"/>
        <v>9.6591975871126445E-2</v>
      </c>
    </row>
    <row r="190" spans="1:11" x14ac:dyDescent="0.25">
      <c r="A190" s="33">
        <v>19791</v>
      </c>
      <c r="B190" s="34">
        <v>2.0199999999999999E-2</v>
      </c>
      <c r="C190" s="35">
        <v>2.8199999999999999E-2</v>
      </c>
      <c r="D190" s="36">
        <v>4.8399999999999999E-2</v>
      </c>
      <c r="I190" s="34">
        <f t="shared" si="6"/>
        <v>2.0199999999999999E-2</v>
      </c>
      <c r="J190" s="35">
        <f t="shared" si="7"/>
        <v>3.4540512331481026E-2</v>
      </c>
      <c r="K190" s="36">
        <f t="shared" si="8"/>
        <v>5.5438230680576961E-2</v>
      </c>
    </row>
    <row r="191" spans="1:11" x14ac:dyDescent="0.25">
      <c r="A191" s="33">
        <v>19784</v>
      </c>
      <c r="B191" s="34">
        <v>2.0199999999999999E-2</v>
      </c>
      <c r="C191" s="35">
        <v>2.4E-2</v>
      </c>
      <c r="D191" s="36">
        <v>4.4200000000000003E-2</v>
      </c>
      <c r="I191" s="34">
        <f t="shared" si="6"/>
        <v>2.0199999999999999E-2</v>
      </c>
      <c r="J191" s="35">
        <f t="shared" si="7"/>
        <v>2.4754822896604883E-2</v>
      </c>
      <c r="K191" s="36">
        <f t="shared" si="8"/>
        <v>4.5454870319116214E-2</v>
      </c>
    </row>
    <row r="192" spans="1:11" x14ac:dyDescent="0.25">
      <c r="A192" s="33">
        <v>19783</v>
      </c>
      <c r="B192" s="34">
        <v>2.3099999999999999E-2</v>
      </c>
      <c r="C192" s="35">
        <v>2.35E-2</v>
      </c>
      <c r="D192" s="36">
        <v>4.6600000000000003E-2</v>
      </c>
      <c r="I192" s="34">
        <f t="shared" si="6"/>
        <v>2.3099999999999999E-2</v>
      </c>
      <c r="J192" s="35">
        <f t="shared" si="7"/>
        <v>3.4067520552468374E-2</v>
      </c>
      <c r="K192" s="36">
        <f t="shared" si="8"/>
        <v>5.7954480277230269E-2</v>
      </c>
    </row>
    <row r="193" spans="1:11" x14ac:dyDescent="0.25">
      <c r="A193" s="33">
        <v>19782</v>
      </c>
      <c r="B193" s="34">
        <v>2.0899999999999998E-2</v>
      </c>
      <c r="C193" s="35">
        <v>1.6500000000000001E-2</v>
      </c>
      <c r="D193" s="36">
        <v>3.7400000000000003E-2</v>
      </c>
      <c r="I193" s="34">
        <f t="shared" si="6"/>
        <v>2.0899999999999998E-2</v>
      </c>
      <c r="J193" s="35">
        <f t="shared" si="7"/>
        <v>2.4350158124690796E-2</v>
      </c>
      <c r="K193" s="36">
        <f t="shared" si="8"/>
        <v>4.5759076429496615E-2</v>
      </c>
    </row>
    <row r="194" spans="1:11" x14ac:dyDescent="0.25">
      <c r="A194" s="33">
        <v>19781</v>
      </c>
      <c r="B194" s="37">
        <v>2.0299999999999999E-2</v>
      </c>
      <c r="C194" s="38">
        <v>1.1299999999999999E-2</v>
      </c>
      <c r="D194" s="39">
        <v>3.1600000000000003E-2</v>
      </c>
      <c r="I194" s="37">
        <f t="shared" si="6"/>
        <v>2.0299999999999999E-2</v>
      </c>
      <c r="J194" s="38">
        <f t="shared" si="7"/>
        <v>2.835899746327037E-2</v>
      </c>
      <c r="K194" s="39">
        <f t="shared" si="8"/>
        <v>4.9234685111774645E-2</v>
      </c>
    </row>
  </sheetData>
  <mergeCells count="8">
    <mergeCell ref="B5:D5"/>
    <mergeCell ref="I5:K5"/>
    <mergeCell ref="A1:B1"/>
    <mergeCell ref="A2:B2"/>
    <mergeCell ref="F3:G3"/>
    <mergeCell ref="M3:N3"/>
    <mergeCell ref="F4:G4"/>
    <mergeCell ref="M4:N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9BD2-B909-48DB-A2E8-C1D2DD3484A8}">
  <dimension ref="A1:S46"/>
  <sheetViews>
    <sheetView workbookViewId="0"/>
  </sheetViews>
  <sheetFormatPr defaultRowHeight="15" x14ac:dyDescent="0.25"/>
  <cols>
    <col min="1" max="14" width="9.140625" style="15"/>
    <col min="15" max="15" width="24.42578125" style="15" customWidth="1"/>
    <col min="16" max="16384" width="9.140625" style="15"/>
  </cols>
  <sheetData>
    <row r="1" spans="1:19" ht="45" x14ac:dyDescent="0.25">
      <c r="A1" s="15" t="s">
        <v>41</v>
      </c>
      <c r="B1" s="15" t="s">
        <v>38</v>
      </c>
      <c r="C1" s="15" t="s">
        <v>21</v>
      </c>
      <c r="D1" s="15" t="s">
        <v>37</v>
      </c>
      <c r="E1" s="15" t="s">
        <v>36</v>
      </c>
      <c r="G1" s="15" t="s">
        <v>40</v>
      </c>
      <c r="H1" s="23" t="s">
        <v>39</v>
      </c>
      <c r="I1" s="15" t="s">
        <v>38</v>
      </c>
      <c r="J1" s="15" t="s">
        <v>21</v>
      </c>
      <c r="K1" s="15" t="s">
        <v>37</v>
      </c>
      <c r="L1" s="15" t="s">
        <v>36</v>
      </c>
      <c r="P1" s="15" t="s">
        <v>38</v>
      </c>
      <c r="Q1" s="15" t="s">
        <v>21</v>
      </c>
      <c r="R1" s="15" t="s">
        <v>37</v>
      </c>
      <c r="S1" s="15" t="s">
        <v>36</v>
      </c>
    </row>
    <row r="2" spans="1:19" x14ac:dyDescent="0.25">
      <c r="A2" s="15">
        <v>1982</v>
      </c>
      <c r="B2" s="16">
        <v>4.7300000000000002E-2</v>
      </c>
      <c r="C2" s="16">
        <v>7.4700000000000003E-2</v>
      </c>
      <c r="D2" s="16">
        <v>6.5299999999999997E-2</v>
      </c>
      <c r="E2" s="16">
        <v>8.9399999999999993E-2</v>
      </c>
      <c r="G2" s="21">
        <v>0.13</v>
      </c>
      <c r="H2" s="20">
        <v>6.13E-2</v>
      </c>
      <c r="I2" s="17">
        <f t="shared" ref="I2:I45" si="0">+B2+$H2-$G2</f>
        <v>-2.1400000000000002E-2</v>
      </c>
      <c r="J2" s="17">
        <f t="shared" ref="J2:J45" si="1">+C2+$H2-$G2</f>
        <v>6.0000000000000053E-3</v>
      </c>
      <c r="K2" s="17">
        <f t="shared" ref="K2:K45" si="2">+D2+$H2-$G2</f>
        <v>-3.4000000000000141E-3</v>
      </c>
      <c r="L2" s="17">
        <f t="shared" ref="L2:L45" si="3">+E2+$H2-$G2</f>
        <v>2.0699999999999996E-2</v>
      </c>
      <c r="M2" s="17"/>
      <c r="N2" s="17">
        <f t="shared" ref="N2:N25" si="4">+G2-H2</f>
        <v>6.8700000000000011E-2</v>
      </c>
      <c r="O2" s="15" t="s">
        <v>35</v>
      </c>
      <c r="P2" s="17">
        <f>+AVERAGE(I38:I45)</f>
        <v>4.5450000000000004E-2</v>
      </c>
      <c r="Q2" s="17">
        <f>+AVERAGE(J38:J45)</f>
        <v>4.6087500000000003E-2</v>
      </c>
      <c r="R2" s="17">
        <f>+AVERAGE(K38:K45)</f>
        <v>5.5750000000000008E-2</v>
      </c>
      <c r="S2" s="17">
        <f>+AVERAGE(L38:L45)</f>
        <v>5.7424999999999997E-2</v>
      </c>
    </row>
    <row r="3" spans="1:19" x14ac:dyDescent="0.25">
      <c r="A3" s="15">
        <v>1983</v>
      </c>
      <c r="B3" s="16">
        <v>5.45E-2</v>
      </c>
      <c r="C3" s="16">
        <v>6.7900000000000002E-2</v>
      </c>
      <c r="D3" s="16">
        <v>6.0100000000000001E-2</v>
      </c>
      <c r="E3" s="16">
        <v>8.0299999999999996E-2</v>
      </c>
      <c r="G3" s="21">
        <v>0.1111</v>
      </c>
      <c r="H3" s="20">
        <v>3.2099999999999997E-2</v>
      </c>
      <c r="I3" s="17">
        <f t="shared" si="0"/>
        <v>-2.4500000000000008E-2</v>
      </c>
      <c r="J3" s="17">
        <f t="shared" si="1"/>
        <v>-1.1099999999999999E-2</v>
      </c>
      <c r="K3" s="17">
        <f t="shared" si="2"/>
        <v>-1.89E-2</v>
      </c>
      <c r="L3" s="17">
        <f t="shared" si="3"/>
        <v>1.2999999999999956E-3</v>
      </c>
      <c r="M3" s="17"/>
      <c r="N3" s="17">
        <f t="shared" si="4"/>
        <v>7.9000000000000015E-2</v>
      </c>
      <c r="O3" s="15" t="s">
        <v>34</v>
      </c>
      <c r="P3" s="17">
        <f>+AVERAGE(I30:I45)</f>
        <v>4.4693749999999997E-2</v>
      </c>
      <c r="Q3" s="17">
        <f>+AVERAGE(J30:J45)</f>
        <v>4.8362499999999996E-2</v>
      </c>
      <c r="R3" s="17">
        <f>+AVERAGE(K30:K45)</f>
        <v>5.1543749999999992E-2</v>
      </c>
      <c r="S3" s="17">
        <f>+AVERAGE(L30:L45)</f>
        <v>5.5106249999999996E-2</v>
      </c>
    </row>
    <row r="4" spans="1:19" x14ac:dyDescent="0.25">
      <c r="A4" s="15">
        <v>1984</v>
      </c>
      <c r="B4" s="16">
        <v>7.4400000000000008E-2</v>
      </c>
      <c r="C4" s="16">
        <v>7.4499999999999997E-2</v>
      </c>
      <c r="D4" s="16">
        <v>6.6000000000000003E-2</v>
      </c>
      <c r="E4" s="16">
        <v>7.7100000000000002E-2</v>
      </c>
      <c r="G4" s="21">
        <v>0.1244</v>
      </c>
      <c r="H4" s="20">
        <v>4.2999999999999997E-2</v>
      </c>
      <c r="I4" s="17">
        <f t="shared" si="0"/>
        <v>-6.9999999999999923E-3</v>
      </c>
      <c r="J4" s="17">
        <f t="shared" si="1"/>
        <v>-6.9000000000000034E-3</v>
      </c>
      <c r="K4" s="17">
        <f t="shared" si="2"/>
        <v>-1.5399999999999997E-2</v>
      </c>
      <c r="L4" s="17">
        <f t="shared" si="3"/>
        <v>-4.2999999999999983E-3</v>
      </c>
      <c r="M4" s="17"/>
      <c r="N4" s="17">
        <f t="shared" si="4"/>
        <v>8.14E-2</v>
      </c>
      <c r="O4" s="15" t="s">
        <v>33</v>
      </c>
      <c r="P4" s="17">
        <f>+AVERAGE(I20:I45)</f>
        <v>4.360384615384616E-2</v>
      </c>
      <c r="Q4" s="17">
        <f>+AVERAGE(J20:J45)</f>
        <v>5.0584615384615374E-2</v>
      </c>
      <c r="R4" s="17">
        <f>+AVERAGE(K20:K45)</f>
        <v>5.1899999999999995E-2</v>
      </c>
      <c r="S4" s="17">
        <f>+AVERAGE(L20:L45)</f>
        <v>5.4769230769230778E-2</v>
      </c>
    </row>
    <row r="5" spans="1:19" x14ac:dyDescent="0.25">
      <c r="A5" s="15">
        <v>1985</v>
      </c>
      <c r="B5" s="16">
        <v>8.5999999999999993E-2</v>
      </c>
      <c r="C5" s="16">
        <v>7.3499999999999996E-2</v>
      </c>
      <c r="D5" s="16">
        <v>6.2899999999999998E-2</v>
      </c>
      <c r="E5" s="16">
        <v>6.9000000000000006E-2</v>
      </c>
      <c r="G5" s="21">
        <v>0.1062</v>
      </c>
      <c r="H5" s="20">
        <v>3.5499999999999997E-2</v>
      </c>
      <c r="I5" s="17">
        <f t="shared" si="0"/>
        <v>1.5299999999999994E-2</v>
      </c>
      <c r="J5" s="17">
        <f t="shared" si="1"/>
        <v>2.7999999999999831E-3</v>
      </c>
      <c r="K5" s="17">
        <f t="shared" si="2"/>
        <v>-7.8000000000000153E-3</v>
      </c>
      <c r="L5" s="17">
        <f t="shared" si="3"/>
        <v>-1.6999999999999932E-3</v>
      </c>
      <c r="M5" s="17"/>
      <c r="N5" s="17">
        <f t="shared" si="4"/>
        <v>7.0700000000000013E-2</v>
      </c>
      <c r="O5" s="17"/>
    </row>
    <row r="6" spans="1:19" x14ac:dyDescent="0.25">
      <c r="A6" s="15">
        <v>1986</v>
      </c>
      <c r="B6" s="16">
        <v>5.79E-2</v>
      </c>
      <c r="C6" s="16">
        <v>7.4099999999999999E-2</v>
      </c>
      <c r="D6" s="16">
        <v>6.3399999999999998E-2</v>
      </c>
      <c r="E6" s="16">
        <v>6.9500000000000006E-2</v>
      </c>
      <c r="G6" s="21">
        <v>7.6799999999999993E-2</v>
      </c>
      <c r="H6" s="20">
        <v>1.9E-2</v>
      </c>
      <c r="I6" s="17">
        <f t="shared" si="0"/>
        <v>1.0000000000000286E-4</v>
      </c>
      <c r="J6" s="17">
        <f t="shared" si="1"/>
        <v>1.6300000000000009E-2</v>
      </c>
      <c r="K6" s="17">
        <f t="shared" si="2"/>
        <v>5.6000000000000077E-3</v>
      </c>
      <c r="L6" s="17">
        <f t="shared" si="3"/>
        <v>1.1700000000000016E-2</v>
      </c>
      <c r="M6" s="17"/>
      <c r="N6" s="17">
        <f t="shared" si="4"/>
        <v>5.779999999999999E-2</v>
      </c>
      <c r="O6" s="17" t="s">
        <v>32</v>
      </c>
      <c r="P6" s="22">
        <v>4.4999999999999998E-2</v>
      </c>
      <c r="Q6" s="22">
        <v>4.5999999999999999E-2</v>
      </c>
      <c r="R6" s="22">
        <v>5.6000000000000001E-2</v>
      </c>
      <c r="S6" s="22">
        <v>5.7000000000000002E-2</v>
      </c>
    </row>
    <row r="7" spans="1:19" x14ac:dyDescent="0.25">
      <c r="A7" s="15">
        <v>1987</v>
      </c>
      <c r="B7" s="16">
        <v>6.1600000000000002E-2</v>
      </c>
      <c r="C7" s="16">
        <v>7.3899999999999993E-2</v>
      </c>
      <c r="D7" s="16">
        <v>5.9500000000000004E-2</v>
      </c>
      <c r="E7" s="16">
        <v>6.7500000000000004E-2</v>
      </c>
      <c r="G7" s="21">
        <v>8.3799999999999999E-2</v>
      </c>
      <c r="H7" s="20">
        <v>3.6700000000000003E-2</v>
      </c>
      <c r="I7" s="17">
        <f t="shared" si="0"/>
        <v>1.4499999999999999E-2</v>
      </c>
      <c r="J7" s="17">
        <f t="shared" si="1"/>
        <v>2.6800000000000004E-2</v>
      </c>
      <c r="K7" s="17">
        <f t="shared" si="2"/>
        <v>1.2400000000000008E-2</v>
      </c>
      <c r="L7" s="17">
        <f t="shared" si="3"/>
        <v>2.0400000000000015E-2</v>
      </c>
      <c r="M7" s="17"/>
      <c r="N7" s="17">
        <f t="shared" si="4"/>
        <v>4.7099999999999996E-2</v>
      </c>
      <c r="O7" s="17"/>
    </row>
    <row r="8" spans="1:19" x14ac:dyDescent="0.25">
      <c r="A8" s="15">
        <v>1988</v>
      </c>
      <c r="B8" s="16">
        <v>6.9599999999999995E-2</v>
      </c>
      <c r="C8" s="16">
        <v>7.3099999999999998E-2</v>
      </c>
      <c r="D8" s="16">
        <v>5.5800000000000002E-2</v>
      </c>
      <c r="E8" s="16">
        <v>6.9000000000000006E-2</v>
      </c>
      <c r="G8" s="21">
        <v>8.8499999999999995E-2</v>
      </c>
      <c r="H8" s="20">
        <v>4.0800000000000003E-2</v>
      </c>
      <c r="I8" s="17">
        <f t="shared" si="0"/>
        <v>2.1900000000000003E-2</v>
      </c>
      <c r="J8" s="17">
        <f t="shared" si="1"/>
        <v>2.5400000000000006E-2</v>
      </c>
      <c r="K8" s="17">
        <f t="shared" si="2"/>
        <v>8.10000000000001E-3</v>
      </c>
      <c r="L8" s="17">
        <f t="shared" si="3"/>
        <v>2.1300000000000013E-2</v>
      </c>
      <c r="M8" s="17"/>
      <c r="N8" s="17">
        <f t="shared" si="4"/>
        <v>4.7699999999999992E-2</v>
      </c>
      <c r="O8" s="24" t="s">
        <v>31</v>
      </c>
    </row>
    <row r="9" spans="1:19" x14ac:dyDescent="0.25">
      <c r="A9" s="15">
        <v>1989</v>
      </c>
      <c r="B9" s="16">
        <v>6.59E-2</v>
      </c>
      <c r="C9" s="16">
        <v>6.4399999999999999E-2</v>
      </c>
      <c r="D9" s="16">
        <v>6.2600000000000003E-2</v>
      </c>
      <c r="E9" s="16">
        <v>5.9299999999999999E-2</v>
      </c>
      <c r="G9" s="21">
        <v>8.5000000000000006E-2</v>
      </c>
      <c r="H9" s="20">
        <v>4.8300000000000003E-2</v>
      </c>
      <c r="I9" s="17">
        <f t="shared" si="0"/>
        <v>2.919999999999999E-2</v>
      </c>
      <c r="J9" s="17">
        <f t="shared" si="1"/>
        <v>2.7699999999999989E-2</v>
      </c>
      <c r="K9" s="17">
        <f t="shared" si="2"/>
        <v>2.5899999999999992E-2</v>
      </c>
      <c r="L9" s="17">
        <f t="shared" si="3"/>
        <v>2.2599999999999995E-2</v>
      </c>
      <c r="M9" s="17"/>
      <c r="N9" s="17">
        <f t="shared" si="4"/>
        <v>3.6700000000000003E-2</v>
      </c>
      <c r="O9" s="17"/>
    </row>
    <row r="10" spans="1:19" x14ac:dyDescent="0.25">
      <c r="A10" s="15">
        <v>1990</v>
      </c>
      <c r="B10" s="16">
        <v>6.6000000000000003E-2</v>
      </c>
      <c r="C10" s="16">
        <v>7.5600000000000001E-2</v>
      </c>
      <c r="D10" s="16">
        <v>6.4199999999999993E-2</v>
      </c>
      <c r="E10" s="16">
        <v>6.9400000000000003E-2</v>
      </c>
      <c r="G10" s="21">
        <v>8.5500000000000007E-2</v>
      </c>
      <c r="H10" s="20">
        <v>5.3999999999999999E-2</v>
      </c>
      <c r="I10" s="17">
        <f t="shared" si="0"/>
        <v>3.4499999999999989E-2</v>
      </c>
      <c r="J10" s="17">
        <f t="shared" si="1"/>
        <v>4.4099999999999986E-2</v>
      </c>
      <c r="K10" s="17">
        <f t="shared" si="2"/>
        <v>3.2699999999999993E-2</v>
      </c>
      <c r="L10" s="17">
        <f t="shared" si="3"/>
        <v>3.7900000000000003E-2</v>
      </c>
      <c r="M10" s="17"/>
      <c r="N10" s="17">
        <f t="shared" si="4"/>
        <v>3.1500000000000007E-2</v>
      </c>
      <c r="O10" t="s">
        <v>42</v>
      </c>
    </row>
    <row r="11" spans="1:19" x14ac:dyDescent="0.25">
      <c r="A11" s="15">
        <v>1991</v>
      </c>
      <c r="B11" s="16">
        <v>7.7199999999999991E-2</v>
      </c>
      <c r="C11" s="16">
        <v>7.9399999999999998E-2</v>
      </c>
      <c r="D11" s="16">
        <v>7.5600000000000001E-2</v>
      </c>
      <c r="E11" s="16">
        <v>7.980000000000001E-2</v>
      </c>
      <c r="G11" s="21">
        <v>7.8600000000000003E-2</v>
      </c>
      <c r="H11" s="20">
        <v>4.24E-2</v>
      </c>
      <c r="I11" s="17">
        <f t="shared" si="0"/>
        <v>4.0999999999999981E-2</v>
      </c>
      <c r="J11" s="17">
        <f t="shared" si="1"/>
        <v>4.3199999999999988E-2</v>
      </c>
      <c r="K11" s="17">
        <f t="shared" si="2"/>
        <v>3.9399999999999991E-2</v>
      </c>
      <c r="L11" s="17">
        <f t="shared" si="3"/>
        <v>4.36E-2</v>
      </c>
      <c r="M11" s="17"/>
      <c r="N11" s="17">
        <f t="shared" si="4"/>
        <v>3.6200000000000003E-2</v>
      </c>
      <c r="O11" s="17"/>
    </row>
    <row r="12" spans="1:19" x14ac:dyDescent="0.25">
      <c r="A12" s="15">
        <v>1992</v>
      </c>
      <c r="B12" s="16">
        <v>8.6400000000000005E-2</v>
      </c>
      <c r="C12" s="16">
        <v>8.3699999999999997E-2</v>
      </c>
      <c r="D12" s="16">
        <v>8.43E-2</v>
      </c>
      <c r="E12" s="16">
        <v>7.9899999999999999E-2</v>
      </c>
      <c r="G12" s="21">
        <v>7.0099999999999996E-2</v>
      </c>
      <c r="H12" s="20">
        <v>3.0300000000000001E-2</v>
      </c>
      <c r="I12" s="17">
        <f t="shared" si="0"/>
        <v>4.6600000000000003E-2</v>
      </c>
      <c r="J12" s="17">
        <f t="shared" si="1"/>
        <v>4.3899999999999995E-2</v>
      </c>
      <c r="K12" s="17">
        <f t="shared" si="2"/>
        <v>4.4500000000000012E-2</v>
      </c>
      <c r="L12" s="17">
        <f t="shared" si="3"/>
        <v>4.0099999999999997E-2</v>
      </c>
      <c r="M12" s="17"/>
      <c r="N12" s="17">
        <f t="shared" si="4"/>
        <v>3.9799999999999995E-2</v>
      </c>
      <c r="O12" s="17"/>
    </row>
    <row r="13" spans="1:19" x14ac:dyDescent="0.25">
      <c r="A13" s="15">
        <v>1993</v>
      </c>
      <c r="B13" s="16">
        <v>8.9600000000000013E-2</v>
      </c>
      <c r="C13" s="16">
        <v>8.8499999999999995E-2</v>
      </c>
      <c r="D13" s="16">
        <v>9.1899999999999996E-2</v>
      </c>
      <c r="E13" s="16">
        <v>8.1500000000000003E-2</v>
      </c>
      <c r="G13" s="21">
        <v>5.8700000000000002E-2</v>
      </c>
      <c r="H13" s="20">
        <v>2.9499999999999998E-2</v>
      </c>
      <c r="I13" s="17">
        <f t="shared" si="0"/>
        <v>6.0400000000000009E-2</v>
      </c>
      <c r="J13" s="17">
        <f t="shared" si="1"/>
        <v>5.9299999999999992E-2</v>
      </c>
      <c r="K13" s="17">
        <f t="shared" si="2"/>
        <v>6.2699999999999992E-2</v>
      </c>
      <c r="L13" s="17">
        <f t="shared" si="3"/>
        <v>5.2299999999999999E-2</v>
      </c>
      <c r="M13" s="17"/>
      <c r="N13" s="17">
        <f t="shared" si="4"/>
        <v>2.9200000000000004E-2</v>
      </c>
      <c r="O13" s="17"/>
    </row>
    <row r="14" spans="1:19" x14ac:dyDescent="0.25">
      <c r="A14" s="15">
        <v>1994</v>
      </c>
      <c r="B14" s="16">
        <v>8.8399999999999992E-2</v>
      </c>
      <c r="C14" s="16">
        <v>9.5100000000000004E-2</v>
      </c>
      <c r="D14" s="16">
        <v>9.1300000000000006E-2</v>
      </c>
      <c r="E14" s="16">
        <v>8.3800000000000013E-2</v>
      </c>
      <c r="G14" s="21">
        <v>7.0800000000000002E-2</v>
      </c>
      <c r="H14" s="20">
        <v>2.6100000000000002E-2</v>
      </c>
      <c r="I14" s="17">
        <f t="shared" si="0"/>
        <v>4.3699999999999989E-2</v>
      </c>
      <c r="J14" s="17">
        <f t="shared" si="1"/>
        <v>5.04E-2</v>
      </c>
      <c r="K14" s="17">
        <f t="shared" si="2"/>
        <v>4.6600000000000003E-2</v>
      </c>
      <c r="L14" s="17">
        <f t="shared" si="3"/>
        <v>3.910000000000001E-2</v>
      </c>
      <c r="M14" s="17"/>
      <c r="N14" s="17">
        <f t="shared" si="4"/>
        <v>4.4700000000000004E-2</v>
      </c>
      <c r="O14" s="17"/>
    </row>
    <row r="15" spans="1:19" x14ac:dyDescent="0.25">
      <c r="A15" s="15">
        <v>1995</v>
      </c>
      <c r="B15" s="16">
        <v>8.7599999999999997E-2</v>
      </c>
      <c r="C15" s="16">
        <v>9.5100000000000004E-2</v>
      </c>
      <c r="D15" s="16">
        <v>9.0299999999999991E-2</v>
      </c>
      <c r="E15" s="16">
        <v>9.1300000000000006E-2</v>
      </c>
      <c r="G15" s="21">
        <v>6.5799999999999997E-2</v>
      </c>
      <c r="H15" s="20">
        <v>2.81E-2</v>
      </c>
      <c r="I15" s="17">
        <f t="shared" si="0"/>
        <v>4.99E-2</v>
      </c>
      <c r="J15" s="17">
        <f t="shared" si="1"/>
        <v>5.7400000000000007E-2</v>
      </c>
      <c r="K15" s="17">
        <f t="shared" si="2"/>
        <v>5.2599999999999994E-2</v>
      </c>
      <c r="L15" s="17">
        <f t="shared" si="3"/>
        <v>5.3600000000000009E-2</v>
      </c>
      <c r="M15" s="17"/>
      <c r="N15" s="17">
        <f t="shared" si="4"/>
        <v>3.7699999999999997E-2</v>
      </c>
      <c r="O15" s="17"/>
    </row>
    <row r="16" spans="1:19" x14ac:dyDescent="0.25">
      <c r="A16" s="15">
        <v>1996</v>
      </c>
      <c r="B16" s="16">
        <v>8.7599999999999997E-2</v>
      </c>
      <c r="C16" s="16">
        <v>9.3599999999999989E-2</v>
      </c>
      <c r="D16" s="16">
        <v>8.3100000000000007E-2</v>
      </c>
      <c r="E16" s="16">
        <v>8.7400000000000005E-2</v>
      </c>
      <c r="G16" s="21">
        <v>6.4399999999999999E-2</v>
      </c>
      <c r="H16" s="20">
        <v>2.93E-2</v>
      </c>
      <c r="I16" s="17">
        <f t="shared" si="0"/>
        <v>5.2500000000000005E-2</v>
      </c>
      <c r="J16" s="17">
        <f t="shared" si="1"/>
        <v>5.8499999999999983E-2</v>
      </c>
      <c r="K16" s="17">
        <f t="shared" si="2"/>
        <v>4.8000000000000001E-2</v>
      </c>
      <c r="L16" s="17">
        <f t="shared" si="3"/>
        <v>5.2299999999999999E-2</v>
      </c>
      <c r="M16" s="17"/>
      <c r="N16" s="17">
        <f t="shared" si="4"/>
        <v>3.5099999999999999E-2</v>
      </c>
      <c r="O16" s="17"/>
    </row>
    <row r="17" spans="1:15" x14ac:dyDescent="0.25">
      <c r="A17" s="15">
        <v>1997</v>
      </c>
      <c r="B17" s="16">
        <v>8.5699999999999998E-2</v>
      </c>
      <c r="C17" s="16">
        <v>8.9600000000000013E-2</v>
      </c>
      <c r="D17" s="16">
        <v>8.6699999999999999E-2</v>
      </c>
      <c r="E17" s="16">
        <v>8.7599999999999997E-2</v>
      </c>
      <c r="G17" s="21">
        <v>6.3500000000000001E-2</v>
      </c>
      <c r="H17" s="20">
        <v>2.3400000000000001E-2</v>
      </c>
      <c r="I17" s="17">
        <f t="shared" si="0"/>
        <v>4.5600000000000002E-2</v>
      </c>
      <c r="J17" s="17">
        <f t="shared" si="1"/>
        <v>4.9500000000000016E-2</v>
      </c>
      <c r="K17" s="17">
        <f t="shared" si="2"/>
        <v>4.6600000000000003E-2</v>
      </c>
      <c r="L17" s="17">
        <f t="shared" si="3"/>
        <v>4.7500000000000001E-2</v>
      </c>
      <c r="M17" s="17"/>
      <c r="N17" s="17">
        <f t="shared" si="4"/>
        <v>4.0099999999999997E-2</v>
      </c>
      <c r="O17" s="17"/>
    </row>
    <row r="18" spans="1:15" x14ac:dyDescent="0.25">
      <c r="A18" s="15">
        <v>1998</v>
      </c>
      <c r="B18" s="16">
        <v>8.1600000000000006E-2</v>
      </c>
      <c r="C18" s="16">
        <v>8.7100000000000011E-2</v>
      </c>
      <c r="D18" s="16">
        <v>8.1900000000000001E-2</v>
      </c>
      <c r="E18" s="16">
        <v>9.01E-2</v>
      </c>
      <c r="G18" s="21">
        <v>5.2600000000000001E-2</v>
      </c>
      <c r="H18" s="20">
        <v>1.55E-2</v>
      </c>
      <c r="I18" s="17">
        <f t="shared" si="0"/>
        <v>4.4500000000000005E-2</v>
      </c>
      <c r="J18" s="17">
        <f t="shared" si="1"/>
        <v>5.000000000000001E-2</v>
      </c>
      <c r="K18" s="17">
        <f t="shared" si="2"/>
        <v>4.48E-2</v>
      </c>
      <c r="L18" s="17">
        <f t="shared" si="3"/>
        <v>5.2999999999999999E-2</v>
      </c>
      <c r="M18" s="17"/>
      <c r="N18" s="17">
        <f t="shared" si="4"/>
        <v>3.7100000000000001E-2</v>
      </c>
      <c r="O18" s="17"/>
    </row>
    <row r="19" spans="1:15" x14ac:dyDescent="0.25">
      <c r="A19" s="15">
        <v>1999</v>
      </c>
      <c r="B19" s="16">
        <v>7.9500000000000001E-2</v>
      </c>
      <c r="C19" s="16">
        <v>8.8900000000000007E-2</v>
      </c>
      <c r="D19" s="16">
        <v>7.8E-2</v>
      </c>
      <c r="E19" s="16">
        <v>8.6999999999999994E-2</v>
      </c>
      <c r="G19" s="21">
        <v>5.6399999999999999E-2</v>
      </c>
      <c r="H19" s="20">
        <v>2.1899999999999999E-2</v>
      </c>
      <c r="I19" s="17">
        <f t="shared" si="0"/>
        <v>4.5000000000000005E-2</v>
      </c>
      <c r="J19" s="17">
        <f t="shared" si="1"/>
        <v>5.4400000000000011E-2</v>
      </c>
      <c r="K19" s="17">
        <f t="shared" si="2"/>
        <v>4.3500000000000004E-2</v>
      </c>
      <c r="L19" s="17">
        <f t="shared" si="3"/>
        <v>5.2499999999999998E-2</v>
      </c>
      <c r="M19" s="17"/>
      <c r="N19" s="17">
        <f t="shared" si="4"/>
        <v>3.4500000000000003E-2</v>
      </c>
      <c r="O19" s="17"/>
    </row>
    <row r="20" spans="1:15" x14ac:dyDescent="0.25">
      <c r="A20" s="15">
        <v>2000</v>
      </c>
      <c r="B20" s="16">
        <v>8.0799999999999997E-2</v>
      </c>
      <c r="C20" s="16">
        <v>8.539999999999999E-2</v>
      </c>
      <c r="D20" s="16">
        <v>8.6199999999999999E-2</v>
      </c>
      <c r="E20" s="16">
        <v>0.09</v>
      </c>
      <c r="G20" s="21">
        <v>6.0299999999999999E-2</v>
      </c>
      <c r="H20" s="20">
        <v>3.3799999999999997E-2</v>
      </c>
      <c r="I20" s="17">
        <f t="shared" si="0"/>
        <v>5.4299999999999994E-2</v>
      </c>
      <c r="J20" s="17">
        <f t="shared" si="1"/>
        <v>5.8899999999999987E-2</v>
      </c>
      <c r="K20" s="17">
        <f t="shared" si="2"/>
        <v>5.9699999999999996E-2</v>
      </c>
      <c r="L20" s="17">
        <f t="shared" si="3"/>
        <v>6.3500000000000001E-2</v>
      </c>
      <c r="M20" s="17"/>
      <c r="N20" s="17">
        <f t="shared" si="4"/>
        <v>2.6500000000000003E-2</v>
      </c>
      <c r="O20" s="17"/>
    </row>
    <row r="21" spans="1:15" x14ac:dyDescent="0.25">
      <c r="A21" s="15">
        <v>2001</v>
      </c>
      <c r="B21" s="16">
        <v>7.51E-2</v>
      </c>
      <c r="C21" s="16">
        <v>8.8800000000000004E-2</v>
      </c>
      <c r="D21" s="16">
        <v>8.9900000000000008E-2</v>
      </c>
      <c r="E21" s="16">
        <v>8.8300000000000003E-2</v>
      </c>
      <c r="G21" s="21">
        <v>5.0200000000000002E-2</v>
      </c>
      <c r="H21" s="20">
        <v>2.8299999999999999E-2</v>
      </c>
      <c r="I21" s="17">
        <f t="shared" si="0"/>
        <v>5.319999999999999E-2</v>
      </c>
      <c r="J21" s="17">
        <f t="shared" si="1"/>
        <v>6.6900000000000015E-2</v>
      </c>
      <c r="K21" s="17">
        <f t="shared" si="2"/>
        <v>6.8000000000000005E-2</v>
      </c>
      <c r="L21" s="17">
        <f t="shared" si="3"/>
        <v>6.6400000000000015E-2</v>
      </c>
      <c r="M21" s="17"/>
      <c r="N21" s="17">
        <f t="shared" si="4"/>
        <v>2.1900000000000003E-2</v>
      </c>
      <c r="O21" s="17"/>
    </row>
    <row r="22" spans="1:15" x14ac:dyDescent="0.25">
      <c r="A22" s="15">
        <v>2002</v>
      </c>
      <c r="B22" s="16">
        <v>6.4500000000000002E-2</v>
      </c>
      <c r="C22" s="16">
        <v>8.6400000000000005E-2</v>
      </c>
      <c r="D22" s="16">
        <v>8.48E-2</v>
      </c>
      <c r="E22" s="16">
        <v>8.3499999999999991E-2</v>
      </c>
      <c r="G22" s="21">
        <v>4.6100000000000002E-2</v>
      </c>
      <c r="H22" s="20">
        <v>1.5900000000000001E-2</v>
      </c>
      <c r="I22" s="17">
        <f t="shared" si="0"/>
        <v>3.4299999999999997E-2</v>
      </c>
      <c r="J22" s="17">
        <f t="shared" si="1"/>
        <v>5.62E-2</v>
      </c>
      <c r="K22" s="17">
        <f t="shared" si="2"/>
        <v>5.4599999999999996E-2</v>
      </c>
      <c r="L22" s="17">
        <f t="shared" si="3"/>
        <v>5.3299999999999986E-2</v>
      </c>
      <c r="M22" s="17"/>
      <c r="N22" s="17">
        <f t="shared" si="4"/>
        <v>3.0200000000000001E-2</v>
      </c>
      <c r="O22" s="17"/>
    </row>
    <row r="23" spans="1:15" x14ac:dyDescent="0.25">
      <c r="A23" s="15">
        <v>2003</v>
      </c>
      <c r="B23" s="16">
        <v>6.0999999999999999E-2</v>
      </c>
      <c r="C23" s="16">
        <v>7.85E-2</v>
      </c>
      <c r="D23" s="16">
        <v>7.85E-2</v>
      </c>
      <c r="E23" s="16">
        <v>8.0500000000000002E-2</v>
      </c>
      <c r="G23" s="21">
        <v>4.0099999999999997E-2</v>
      </c>
      <c r="H23" s="20">
        <v>2.2700000000000001E-2</v>
      </c>
      <c r="I23" s="17">
        <f t="shared" si="0"/>
        <v>4.36E-2</v>
      </c>
      <c r="J23" s="17">
        <f t="shared" si="1"/>
        <v>6.1100000000000002E-2</v>
      </c>
      <c r="K23" s="17">
        <f t="shared" si="2"/>
        <v>6.1100000000000002E-2</v>
      </c>
      <c r="L23" s="17">
        <f t="shared" si="3"/>
        <v>6.3100000000000003E-2</v>
      </c>
      <c r="M23" s="17"/>
      <c r="N23" s="17">
        <f t="shared" si="4"/>
        <v>1.7399999999999995E-2</v>
      </c>
      <c r="O23" s="17"/>
    </row>
    <row r="24" spans="1:15" x14ac:dyDescent="0.25">
      <c r="A24" s="15">
        <v>2004</v>
      </c>
      <c r="B24" s="16">
        <v>5.6299999999999996E-2</v>
      </c>
      <c r="C24" s="16">
        <v>7.0900000000000005E-2</v>
      </c>
      <c r="D24" s="16">
        <v>7.2300000000000003E-2</v>
      </c>
      <c r="E24" s="16">
        <v>7.2400000000000006E-2</v>
      </c>
      <c r="G24" s="21">
        <v>4.2700000000000002E-2</v>
      </c>
      <c r="H24" s="20">
        <v>2.6800000000000001E-2</v>
      </c>
      <c r="I24" s="17">
        <f t="shared" si="0"/>
        <v>4.0399999999999991E-2</v>
      </c>
      <c r="J24" s="17">
        <f t="shared" si="1"/>
        <v>5.5000000000000007E-2</v>
      </c>
      <c r="K24" s="17">
        <f t="shared" si="2"/>
        <v>5.6400000000000006E-2</v>
      </c>
      <c r="L24" s="17">
        <f t="shared" si="3"/>
        <v>5.6500000000000009E-2</v>
      </c>
      <c r="M24" s="17"/>
      <c r="N24" s="17">
        <f t="shared" si="4"/>
        <v>1.5900000000000001E-2</v>
      </c>
      <c r="O24" s="17"/>
    </row>
    <row r="25" spans="1:15" x14ac:dyDescent="0.25">
      <c r="A25" s="15">
        <v>2005</v>
      </c>
      <c r="B25" s="16">
        <v>5.2600000000000001E-2</v>
      </c>
      <c r="C25" s="16">
        <v>6.4899999999999999E-2</v>
      </c>
      <c r="D25" s="16">
        <v>6.2199999999999998E-2</v>
      </c>
      <c r="E25" s="16">
        <v>6.3099999999999989E-2</v>
      </c>
      <c r="G25" s="21">
        <v>4.2900000000000001E-2</v>
      </c>
      <c r="H25" s="20">
        <v>3.39E-2</v>
      </c>
      <c r="I25" s="17">
        <f t="shared" si="0"/>
        <v>4.3599999999999993E-2</v>
      </c>
      <c r="J25" s="17">
        <f t="shared" si="1"/>
        <v>5.5899999999999998E-2</v>
      </c>
      <c r="K25" s="17">
        <f t="shared" si="2"/>
        <v>5.319999999999999E-2</v>
      </c>
      <c r="L25" s="17">
        <f t="shared" si="3"/>
        <v>5.4099999999999988E-2</v>
      </c>
      <c r="M25" s="17"/>
      <c r="N25" s="17">
        <f t="shared" si="4"/>
        <v>9.0000000000000011E-3</v>
      </c>
      <c r="O25" s="17"/>
    </row>
    <row r="26" spans="1:15" x14ac:dyDescent="0.25">
      <c r="A26" s="15">
        <v>2006</v>
      </c>
      <c r="B26" s="16">
        <v>5.1699999999999996E-2</v>
      </c>
      <c r="C26" s="16">
        <v>6.0100000000000001E-2</v>
      </c>
      <c r="D26" s="16">
        <v>5.6100000000000004E-2</v>
      </c>
      <c r="E26" s="16">
        <v>5.96E-2</v>
      </c>
      <c r="G26" s="21">
        <v>4.7899999999999998E-2</v>
      </c>
      <c r="H26" s="20">
        <v>3.2300000000000002E-2</v>
      </c>
      <c r="I26" s="17">
        <f t="shared" si="0"/>
        <v>3.6099999999999993E-2</v>
      </c>
      <c r="J26" s="17">
        <f t="shared" si="1"/>
        <v>4.4500000000000012E-2</v>
      </c>
      <c r="K26" s="17">
        <f t="shared" si="2"/>
        <v>4.0500000000000008E-2</v>
      </c>
      <c r="L26" s="17">
        <f t="shared" si="3"/>
        <v>4.4000000000000011E-2</v>
      </c>
      <c r="M26" s="17"/>
      <c r="N26" s="17">
        <f t="shared" ref="N26:N44" si="5">+G26-H26</f>
        <v>1.5599999999999996E-2</v>
      </c>
      <c r="O26" s="17"/>
    </row>
    <row r="27" spans="1:15" x14ac:dyDescent="0.25">
      <c r="A27" s="15">
        <v>2007</v>
      </c>
      <c r="B27" s="16">
        <v>5.1100000000000007E-2</v>
      </c>
      <c r="C27" s="16">
        <v>5.9800000000000006E-2</v>
      </c>
      <c r="D27" s="16">
        <v>5.3200000000000004E-2</v>
      </c>
      <c r="E27" s="16">
        <v>5.9000000000000004E-2</v>
      </c>
      <c r="G27" s="21">
        <v>4.6300000000000001E-2</v>
      </c>
      <c r="H27" s="20">
        <v>2.8500000000000001E-2</v>
      </c>
      <c r="I27" s="17">
        <f t="shared" si="0"/>
        <v>3.3300000000000003E-2</v>
      </c>
      <c r="J27" s="17">
        <f t="shared" si="1"/>
        <v>4.2000000000000003E-2</v>
      </c>
      <c r="K27" s="17">
        <f t="shared" si="2"/>
        <v>3.5400000000000008E-2</v>
      </c>
      <c r="L27" s="17">
        <f t="shared" si="3"/>
        <v>4.1200000000000007E-2</v>
      </c>
      <c r="M27" s="17"/>
      <c r="N27" s="17">
        <f t="shared" si="5"/>
        <v>1.78E-2</v>
      </c>
      <c r="O27" s="17"/>
    </row>
    <row r="28" spans="1:15" x14ac:dyDescent="0.25">
      <c r="A28" s="15">
        <v>2008</v>
      </c>
      <c r="B28" s="16">
        <v>5.4100000000000002E-2</v>
      </c>
      <c r="C28" s="16">
        <v>6.3099999999999989E-2</v>
      </c>
      <c r="D28" s="16">
        <v>5.74E-2</v>
      </c>
      <c r="E28" s="16">
        <v>6.4500000000000002E-2</v>
      </c>
      <c r="G28" s="21">
        <v>3.6700000000000003E-2</v>
      </c>
      <c r="H28" s="20">
        <v>3.8399999999999997E-2</v>
      </c>
      <c r="I28" s="17">
        <f t="shared" si="0"/>
        <v>5.5799999999999995E-2</v>
      </c>
      <c r="J28" s="17">
        <f t="shared" si="1"/>
        <v>6.4799999999999969E-2</v>
      </c>
      <c r="K28" s="17">
        <f t="shared" si="2"/>
        <v>5.9099999999999993E-2</v>
      </c>
      <c r="L28" s="17">
        <f t="shared" si="3"/>
        <v>6.6199999999999981E-2</v>
      </c>
      <c r="M28" s="17"/>
      <c r="N28" s="17">
        <f t="shared" si="5"/>
        <v>-1.6999999999999932E-3</v>
      </c>
      <c r="O28" s="17"/>
    </row>
    <row r="29" spans="1:15" x14ac:dyDescent="0.25">
      <c r="A29" s="15">
        <v>2009</v>
      </c>
      <c r="B29" s="16">
        <v>6.0199999999999997E-2</v>
      </c>
      <c r="C29" s="16">
        <v>7.2300000000000003E-2</v>
      </c>
      <c r="D29" s="16">
        <v>7.2900000000000006E-2</v>
      </c>
      <c r="E29" s="16">
        <v>7.0199999999999999E-2</v>
      </c>
      <c r="G29" s="21">
        <v>3.2599999999999997E-2</v>
      </c>
      <c r="H29" s="20">
        <v>-3.5999999999999999E-3</v>
      </c>
      <c r="I29" s="17">
        <f t="shared" si="0"/>
        <v>2.4E-2</v>
      </c>
      <c r="J29" s="17">
        <f t="shared" si="1"/>
        <v>3.61E-2</v>
      </c>
      <c r="K29" s="17">
        <f t="shared" si="2"/>
        <v>3.6700000000000003E-2</v>
      </c>
      <c r="L29" s="17">
        <f t="shared" si="3"/>
        <v>3.3999999999999996E-2</v>
      </c>
      <c r="M29" s="17"/>
      <c r="N29" s="17">
        <f t="shared" si="5"/>
        <v>3.6199999999999996E-2</v>
      </c>
      <c r="O29" s="17"/>
    </row>
    <row r="30" spans="1:15" x14ac:dyDescent="0.25">
      <c r="A30" s="15">
        <v>2010</v>
      </c>
      <c r="B30" s="16">
        <v>5.6900000000000006E-2</v>
      </c>
      <c r="C30" s="16">
        <v>6.4500000000000002E-2</v>
      </c>
      <c r="D30" s="16">
        <v>6.480000000000001E-2</v>
      </c>
      <c r="E30" s="16">
        <v>7.0000000000000007E-2</v>
      </c>
      <c r="G30" s="21">
        <v>3.2099999999999997E-2</v>
      </c>
      <c r="H30" s="20">
        <v>1.6400000000000001E-2</v>
      </c>
      <c r="I30" s="17">
        <f t="shared" si="0"/>
        <v>4.1200000000000007E-2</v>
      </c>
      <c r="J30" s="17">
        <f t="shared" si="1"/>
        <v>4.8800000000000003E-2</v>
      </c>
      <c r="K30" s="17">
        <f t="shared" si="2"/>
        <v>4.9100000000000012E-2</v>
      </c>
      <c r="L30" s="17">
        <f t="shared" si="3"/>
        <v>5.4300000000000008E-2</v>
      </c>
      <c r="M30" s="17"/>
      <c r="N30" s="17">
        <f t="shared" si="5"/>
        <v>1.5699999999999995E-2</v>
      </c>
      <c r="O30" s="17"/>
    </row>
    <row r="31" spans="1:15" x14ac:dyDescent="0.25">
      <c r="A31" s="15">
        <v>2011</v>
      </c>
      <c r="B31" s="16">
        <v>5.5399999999999998E-2</v>
      </c>
      <c r="C31" s="16">
        <v>6.13E-2</v>
      </c>
      <c r="D31" s="16">
        <v>5.9299999999999999E-2</v>
      </c>
      <c r="E31" s="16">
        <v>6.6900000000000001E-2</v>
      </c>
      <c r="G31" s="21">
        <v>2.7900000000000001E-2</v>
      </c>
      <c r="H31" s="20">
        <v>3.1600000000000003E-2</v>
      </c>
      <c r="I31" s="17">
        <f t="shared" si="0"/>
        <v>5.9099999999999993E-2</v>
      </c>
      <c r="J31" s="17">
        <f t="shared" si="1"/>
        <v>6.5000000000000002E-2</v>
      </c>
      <c r="K31" s="17">
        <f t="shared" si="2"/>
        <v>6.3E-2</v>
      </c>
      <c r="L31" s="17">
        <f t="shared" si="3"/>
        <v>7.0599999999999996E-2</v>
      </c>
      <c r="M31" s="17"/>
      <c r="N31" s="17">
        <f t="shared" si="5"/>
        <v>-3.7000000000000019E-3</v>
      </c>
      <c r="O31" s="17"/>
    </row>
    <row r="32" spans="1:15" x14ac:dyDescent="0.25">
      <c r="A32" s="15">
        <v>2012</v>
      </c>
      <c r="B32" s="16">
        <v>5.4600000000000003E-2</v>
      </c>
      <c r="C32" s="16">
        <v>6.0299999999999999E-2</v>
      </c>
      <c r="D32" s="16">
        <v>5.6299999999999996E-2</v>
      </c>
      <c r="E32" s="16">
        <v>6.3399999999999998E-2</v>
      </c>
      <c r="G32" s="21">
        <v>1.7999999999999999E-2</v>
      </c>
      <c r="H32" s="20">
        <v>2.07E-2</v>
      </c>
      <c r="I32" s="17">
        <f t="shared" si="0"/>
        <v>5.7300000000000004E-2</v>
      </c>
      <c r="J32" s="17">
        <f t="shared" si="1"/>
        <v>6.3E-2</v>
      </c>
      <c r="K32" s="17">
        <f t="shared" si="2"/>
        <v>5.8999999999999997E-2</v>
      </c>
      <c r="L32" s="17">
        <f t="shared" si="3"/>
        <v>6.6099999999999992E-2</v>
      </c>
      <c r="M32" s="17"/>
      <c r="N32" s="17">
        <f t="shared" si="5"/>
        <v>-2.700000000000001E-3</v>
      </c>
      <c r="O32" s="17"/>
    </row>
    <row r="33" spans="1:15" x14ac:dyDescent="0.25">
      <c r="A33" s="15">
        <v>2013</v>
      </c>
      <c r="B33" s="16">
        <v>5.0999999999999997E-2</v>
      </c>
      <c r="C33" s="16">
        <v>5.9699999999999996E-2</v>
      </c>
      <c r="D33" s="16">
        <v>5.3399999999999996E-2</v>
      </c>
      <c r="E33" s="16">
        <v>6.2400000000000004E-2</v>
      </c>
      <c r="G33" s="21">
        <v>2.35E-2</v>
      </c>
      <c r="H33" s="20">
        <v>1.47E-2</v>
      </c>
      <c r="I33" s="17">
        <f t="shared" si="0"/>
        <v>4.2199999999999994E-2</v>
      </c>
      <c r="J33" s="17">
        <f t="shared" si="1"/>
        <v>5.0899999999999994E-2</v>
      </c>
      <c r="K33" s="17">
        <f t="shared" si="2"/>
        <v>4.4599999999999994E-2</v>
      </c>
      <c r="L33" s="17">
        <f t="shared" si="3"/>
        <v>5.3600000000000002E-2</v>
      </c>
      <c r="M33" s="17"/>
      <c r="N33" s="17">
        <f t="shared" si="5"/>
        <v>8.8000000000000005E-3</v>
      </c>
      <c r="O33" s="17"/>
    </row>
    <row r="34" spans="1:15" x14ac:dyDescent="0.25">
      <c r="A34" s="15">
        <v>2014</v>
      </c>
      <c r="B34" s="16">
        <v>4.99E-2</v>
      </c>
      <c r="C34" s="16">
        <v>5.7000000000000002E-2</v>
      </c>
      <c r="D34" s="16">
        <v>5.2699999999999997E-2</v>
      </c>
      <c r="E34" s="16">
        <v>5.79E-2</v>
      </c>
      <c r="G34" s="21">
        <v>2.5399999999999999E-2</v>
      </c>
      <c r="H34" s="20">
        <v>1.6199999999999999E-2</v>
      </c>
      <c r="I34" s="17">
        <f t="shared" si="0"/>
        <v>4.0699999999999993E-2</v>
      </c>
      <c r="J34" s="17">
        <f t="shared" si="1"/>
        <v>4.7800000000000002E-2</v>
      </c>
      <c r="K34" s="17">
        <f t="shared" si="2"/>
        <v>4.349999999999999E-2</v>
      </c>
      <c r="L34" s="17">
        <f t="shared" si="3"/>
        <v>4.87E-2</v>
      </c>
      <c r="M34" s="17"/>
      <c r="N34" s="17">
        <f t="shared" si="5"/>
        <v>9.1999999999999998E-3</v>
      </c>
      <c r="O34" s="17"/>
    </row>
    <row r="35" spans="1:15" x14ac:dyDescent="0.25">
      <c r="A35" s="15">
        <v>2015</v>
      </c>
      <c r="B35" s="16">
        <v>4.7899999999999998E-2</v>
      </c>
      <c r="C35" s="16">
        <v>5.4100000000000002E-2</v>
      </c>
      <c r="D35" s="16">
        <v>4.7699999999999992E-2</v>
      </c>
      <c r="E35" s="16">
        <v>5.3899999999999997E-2</v>
      </c>
      <c r="G35" s="21">
        <v>2.1299999999999999E-2</v>
      </c>
      <c r="H35" s="20">
        <v>1.1999999999999999E-3</v>
      </c>
      <c r="I35" s="17">
        <f t="shared" si="0"/>
        <v>2.7799999999999998E-2</v>
      </c>
      <c r="J35" s="17">
        <f t="shared" si="1"/>
        <v>3.4000000000000002E-2</v>
      </c>
      <c r="K35" s="17">
        <f t="shared" si="2"/>
        <v>2.7599999999999993E-2</v>
      </c>
      <c r="L35" s="17">
        <f t="shared" si="3"/>
        <v>3.3799999999999997E-2</v>
      </c>
      <c r="M35" s="17"/>
      <c r="N35" s="17">
        <f t="shared" si="5"/>
        <v>2.01E-2</v>
      </c>
      <c r="O35" s="17"/>
    </row>
    <row r="36" spans="1:15" x14ac:dyDescent="0.25">
      <c r="A36" s="15">
        <v>2016</v>
      </c>
      <c r="B36" s="16">
        <v>4.6699999999999998E-2</v>
      </c>
      <c r="C36" s="16">
        <v>5.2699999999999997E-2</v>
      </c>
      <c r="D36" s="16">
        <v>4.9699999999999994E-2</v>
      </c>
      <c r="E36" s="16">
        <v>5.21E-2</v>
      </c>
      <c r="G36" s="21">
        <v>1.84E-2</v>
      </c>
      <c r="H36" s="20">
        <v>1.26E-2</v>
      </c>
      <c r="I36" s="17">
        <f t="shared" si="0"/>
        <v>4.0899999999999999E-2</v>
      </c>
      <c r="J36" s="17">
        <f t="shared" si="1"/>
        <v>4.6899999999999997E-2</v>
      </c>
      <c r="K36" s="17">
        <f t="shared" si="2"/>
        <v>4.3899999999999995E-2</v>
      </c>
      <c r="L36" s="17">
        <f t="shared" si="3"/>
        <v>4.6300000000000008E-2</v>
      </c>
      <c r="M36" s="17"/>
      <c r="N36" s="17">
        <f t="shared" si="5"/>
        <v>5.7999999999999996E-3</v>
      </c>
      <c r="O36" s="17"/>
    </row>
    <row r="37" spans="1:15" x14ac:dyDescent="0.25">
      <c r="A37" s="15">
        <v>2017</v>
      </c>
      <c r="B37" s="16">
        <v>4.4299999999999999E-2</v>
      </c>
      <c r="C37" s="16">
        <v>5.0700000000000002E-2</v>
      </c>
      <c r="D37" s="16">
        <v>0.05</v>
      </c>
      <c r="E37" s="16">
        <v>5.0900000000000001E-2</v>
      </c>
      <c r="G37" s="21">
        <v>2.3300000000000001E-2</v>
      </c>
      <c r="H37" s="20">
        <v>2.1299999999999999E-2</v>
      </c>
      <c r="I37" s="17">
        <f t="shared" si="0"/>
        <v>4.229999999999999E-2</v>
      </c>
      <c r="J37" s="17">
        <f t="shared" si="1"/>
        <v>4.8700000000000007E-2</v>
      </c>
      <c r="K37" s="17">
        <f t="shared" si="2"/>
        <v>4.8000000000000001E-2</v>
      </c>
      <c r="L37" s="17">
        <f t="shared" si="3"/>
        <v>4.8899999999999999E-2</v>
      </c>
      <c r="M37" s="17"/>
      <c r="N37" s="17">
        <f t="shared" si="5"/>
        <v>2.0000000000000018E-3</v>
      </c>
      <c r="O37" s="17"/>
    </row>
    <row r="38" spans="1:15" x14ac:dyDescent="0.25">
      <c r="A38" s="15">
        <v>2018</v>
      </c>
      <c r="B38" s="16">
        <v>4.2999999999999997E-2</v>
      </c>
      <c r="C38" s="16">
        <v>4.9100000000000005E-2</v>
      </c>
      <c r="D38" s="16">
        <v>4.7899999999999998E-2</v>
      </c>
      <c r="E38" s="16">
        <v>5.2699999999999997E-2</v>
      </c>
      <c r="G38" s="21">
        <v>2.9100000000000001E-2</v>
      </c>
      <c r="H38" s="20">
        <v>2.4400000000000002E-2</v>
      </c>
      <c r="I38" s="17">
        <f t="shared" si="0"/>
        <v>3.8300000000000001E-2</v>
      </c>
      <c r="J38" s="17">
        <f t="shared" si="1"/>
        <v>4.4400000000000009E-2</v>
      </c>
      <c r="K38" s="17">
        <f t="shared" si="2"/>
        <v>4.3200000000000002E-2</v>
      </c>
      <c r="L38" s="17">
        <f t="shared" si="3"/>
        <v>4.8000000000000001E-2</v>
      </c>
      <c r="M38" s="17"/>
      <c r="N38" s="17">
        <f t="shared" si="5"/>
        <v>4.6999999999999993E-3</v>
      </c>
      <c r="O38" s="17"/>
    </row>
    <row r="39" spans="1:15" x14ac:dyDescent="0.25">
      <c r="A39" s="15">
        <v>2019</v>
      </c>
      <c r="B39" s="16">
        <v>4.3299999999999998E-2</v>
      </c>
      <c r="C39" s="16">
        <v>4.6900000000000004E-2</v>
      </c>
      <c r="D39" s="16">
        <v>4.6900000000000004E-2</v>
      </c>
      <c r="E39" s="16">
        <v>5.1699999999999996E-2</v>
      </c>
      <c r="G39" s="21">
        <v>2.1399999999999999E-2</v>
      </c>
      <c r="H39" s="20">
        <v>1.8100000000000002E-2</v>
      </c>
      <c r="I39" s="17">
        <f t="shared" si="0"/>
        <v>3.9999999999999994E-2</v>
      </c>
      <c r="J39" s="17">
        <f t="shared" si="1"/>
        <v>4.36E-2</v>
      </c>
      <c r="K39" s="17">
        <f t="shared" si="2"/>
        <v>4.36E-2</v>
      </c>
      <c r="L39" s="17">
        <f t="shared" si="3"/>
        <v>4.8399999999999999E-2</v>
      </c>
      <c r="M39" s="17"/>
      <c r="N39" s="17">
        <f t="shared" si="5"/>
        <v>3.2999999999999974E-3</v>
      </c>
      <c r="O39" s="17"/>
    </row>
    <row r="40" spans="1:15" x14ac:dyDescent="0.25">
      <c r="A40" s="15">
        <v>2020</v>
      </c>
      <c r="B40" s="16">
        <v>3.7000000000000005E-2</v>
      </c>
      <c r="C40" s="16">
        <v>4.4999999999999998E-2</v>
      </c>
      <c r="D40" s="16">
        <v>4.6900000000000004E-2</v>
      </c>
      <c r="E40" s="16">
        <v>4.8499999999999995E-2</v>
      </c>
      <c r="G40" s="21">
        <v>8.8999999999999999E-3</v>
      </c>
      <c r="H40" s="20">
        <v>1.23E-2</v>
      </c>
      <c r="I40" s="17">
        <f t="shared" si="0"/>
        <v>4.0400000000000005E-2</v>
      </c>
      <c r="J40" s="17">
        <f t="shared" si="1"/>
        <v>4.8399999999999999E-2</v>
      </c>
      <c r="K40" s="17">
        <f t="shared" si="2"/>
        <v>5.0300000000000004E-2</v>
      </c>
      <c r="L40" s="17">
        <f t="shared" si="3"/>
        <v>5.1899999999999995E-2</v>
      </c>
      <c r="M40" s="17"/>
      <c r="N40" s="17">
        <f t="shared" si="5"/>
        <v>-3.4000000000000002E-3</v>
      </c>
      <c r="O40" s="17"/>
    </row>
    <row r="41" spans="1:15" x14ac:dyDescent="0.25">
      <c r="A41" s="15">
        <v>2021</v>
      </c>
      <c r="B41" s="16">
        <v>3.7599999999999995E-2</v>
      </c>
      <c r="C41" s="16">
        <v>3.61E-2</v>
      </c>
      <c r="D41" s="16">
        <v>4.6199999999999998E-2</v>
      </c>
      <c r="E41" s="16">
        <v>5.3399999999999996E-2</v>
      </c>
      <c r="G41" s="21">
        <v>1.44E-2</v>
      </c>
      <c r="H41" s="20">
        <v>4.7E-2</v>
      </c>
      <c r="I41" s="17">
        <f t="shared" si="0"/>
        <v>7.0199999999999999E-2</v>
      </c>
      <c r="J41" s="17">
        <f t="shared" si="1"/>
        <v>6.8700000000000011E-2</v>
      </c>
      <c r="K41" s="17">
        <f t="shared" si="2"/>
        <v>7.8800000000000009E-2</v>
      </c>
      <c r="L41" s="17">
        <f t="shared" si="3"/>
        <v>8.5999999999999993E-2</v>
      </c>
      <c r="M41" s="17"/>
      <c r="N41" s="17">
        <f t="shared" si="5"/>
        <v>-3.2600000000000004E-2</v>
      </c>
      <c r="O41" s="17"/>
    </row>
    <row r="42" spans="1:15" x14ac:dyDescent="0.25">
      <c r="A42" s="15">
        <v>2022</v>
      </c>
      <c r="B42" s="16">
        <v>3.8300000000000001E-2</v>
      </c>
      <c r="C42" s="16">
        <v>3.5699999999999996E-2</v>
      </c>
      <c r="D42" s="16">
        <v>4.82E-2</v>
      </c>
      <c r="E42" s="16">
        <v>5.3200000000000004E-2</v>
      </c>
      <c r="G42" s="21">
        <v>2.9499999999999998E-2</v>
      </c>
      <c r="H42" s="20">
        <v>6.4500000000000002E-2</v>
      </c>
      <c r="I42" s="17">
        <f t="shared" si="0"/>
        <v>7.3300000000000004E-2</v>
      </c>
      <c r="J42" s="17">
        <f t="shared" si="1"/>
        <v>7.0699999999999999E-2</v>
      </c>
      <c r="K42" s="17">
        <f t="shared" si="2"/>
        <v>8.3199999999999996E-2</v>
      </c>
      <c r="L42" s="17">
        <f t="shared" si="3"/>
        <v>8.8200000000000001E-2</v>
      </c>
      <c r="M42" s="17"/>
      <c r="N42" s="17">
        <f t="shared" si="5"/>
        <v>-3.5000000000000003E-2</v>
      </c>
      <c r="O42" s="17"/>
    </row>
    <row r="43" spans="1:15" x14ac:dyDescent="0.25">
      <c r="A43" s="15">
        <v>2023</v>
      </c>
      <c r="B43" s="16">
        <v>4.3200000000000002E-2</v>
      </c>
      <c r="C43" s="16">
        <v>4.0999999999999995E-2</v>
      </c>
      <c r="D43" s="16">
        <v>5.6799999999999996E-2</v>
      </c>
      <c r="E43" s="16">
        <v>5.4900000000000004E-2</v>
      </c>
      <c r="G43" s="21">
        <v>3.9600000000000003E-2</v>
      </c>
      <c r="H43" s="20">
        <v>4.1200000000000001E-2</v>
      </c>
      <c r="I43" s="17">
        <f t="shared" si="0"/>
        <v>4.48E-2</v>
      </c>
      <c r="J43" s="17">
        <f t="shared" si="1"/>
        <v>4.2599999999999992E-2</v>
      </c>
      <c r="K43" s="17">
        <f t="shared" si="2"/>
        <v>5.8400000000000001E-2</v>
      </c>
      <c r="L43" s="17">
        <f t="shared" si="3"/>
        <v>5.6500000000000002E-2</v>
      </c>
      <c r="M43" s="17"/>
      <c r="N43" s="17">
        <f t="shared" si="5"/>
        <v>-1.5999999999999973E-3</v>
      </c>
      <c r="O43" s="17"/>
    </row>
    <row r="44" spans="1:15" x14ac:dyDescent="0.25">
      <c r="A44" s="15">
        <v>2024</v>
      </c>
      <c r="B44" s="16">
        <v>4.4199999999999996E-2</v>
      </c>
      <c r="C44" s="16">
        <v>4.1100000000000005E-2</v>
      </c>
      <c r="D44" s="16">
        <v>5.9900000000000002E-2</v>
      </c>
      <c r="E44" s="16">
        <v>5.57E-2</v>
      </c>
      <c r="G44" s="21">
        <v>4.41E-2</v>
      </c>
      <c r="H44" s="20">
        <v>2.9000000000000001E-2</v>
      </c>
      <c r="I44" s="17">
        <f t="shared" si="0"/>
        <v>2.9100000000000001E-2</v>
      </c>
      <c r="J44" s="17">
        <f t="shared" si="1"/>
        <v>2.6000000000000009E-2</v>
      </c>
      <c r="K44" s="17">
        <f t="shared" si="2"/>
        <v>4.4800000000000006E-2</v>
      </c>
      <c r="L44" s="17">
        <f t="shared" si="3"/>
        <v>4.0599999999999997E-2</v>
      </c>
      <c r="M44" s="17"/>
      <c r="N44" s="17">
        <f t="shared" si="5"/>
        <v>1.5099999999999999E-2</v>
      </c>
      <c r="O44" s="17"/>
    </row>
    <row r="45" spans="1:15" x14ac:dyDescent="0.25">
      <c r="A45" s="15">
        <v>2025</v>
      </c>
      <c r="B45" s="16">
        <v>4.4299999999999999E-2</v>
      </c>
      <c r="C45" s="16">
        <v>4.1100000000000005E-2</v>
      </c>
      <c r="D45" s="16">
        <v>6.0499999999999998E-2</v>
      </c>
      <c r="E45" s="16">
        <v>5.6600000000000004E-2</v>
      </c>
      <c r="G45" s="19">
        <v>4.3799999999999999E-2</v>
      </c>
      <c r="H45" s="18">
        <v>2.7E-2</v>
      </c>
      <c r="I45" s="17">
        <f t="shared" si="0"/>
        <v>2.7500000000000004E-2</v>
      </c>
      <c r="J45" s="17">
        <f t="shared" si="1"/>
        <v>2.4300000000000009E-2</v>
      </c>
      <c r="K45" s="17">
        <f t="shared" si="2"/>
        <v>4.3699999999999996E-2</v>
      </c>
      <c r="L45" s="17">
        <f t="shared" si="3"/>
        <v>3.9800000000000009E-2</v>
      </c>
      <c r="M45" s="17"/>
      <c r="N45" s="17">
        <f>+G45-H45</f>
        <v>1.6799999999999999E-2</v>
      </c>
      <c r="O45" s="17"/>
    </row>
    <row r="46" spans="1:15" x14ac:dyDescent="0.25">
      <c r="B46" s="16"/>
      <c r="C46" s="16"/>
      <c r="D46" s="16"/>
      <c r="E4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newForecast</vt:lpstr>
      <vt:lpstr>Ind</vt:lpstr>
      <vt:lpstr>Industrial</vt:lpstr>
      <vt:lpstr>Apartment</vt:lpstr>
      <vt:lpstr>CapRateSpread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Tewari</dc:creator>
  <cp:lastModifiedBy>Prashant Tewari</cp:lastModifiedBy>
  <dcterms:created xsi:type="dcterms:W3CDTF">2025-07-22T15:37:38Z</dcterms:created>
  <dcterms:modified xsi:type="dcterms:W3CDTF">2025-08-21T20:10:01Z</dcterms:modified>
</cp:coreProperties>
</file>